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75" windowWidth="14955" windowHeight="10980" tabRatio="90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  <sheet name="приложение 5" sheetId="5" r:id="rId5"/>
    <sheet name="приложение 6" sheetId="6" r:id="rId6"/>
    <sheet name="приложение 7" sheetId="7" r:id="rId7"/>
  </sheets>
  <externalReferences>
    <externalReference r:id="rId10"/>
    <externalReference r:id="rId11"/>
  </externalReferences>
  <definedNames>
    <definedName name="_xlnm._FilterDatabase" localSheetId="1" hidden="1">'приложение 2'!$A$14:$G$195</definedName>
    <definedName name="_xlnm._FilterDatabase" localSheetId="2" hidden="1">'приложение 3'!$A$13:$F$188</definedName>
    <definedName name="_xlnm._FilterDatabase" localSheetId="3" hidden="1">'приложение 4 '!$A$13:$G$130</definedName>
    <definedName name="_xlnm.Print_Area" localSheetId="0">'приложение 1'!$A$1:$C$72</definedName>
    <definedName name="_xlnm.Print_Area" localSheetId="1">'приложение 2'!$A$1:$G$195</definedName>
    <definedName name="_xlnm.Print_Area" localSheetId="2">'приложение 3'!$A$1:$F$194</definedName>
    <definedName name="_xlnm.Print_Area" localSheetId="3">'приложение 4 '!$A$1:$G$130</definedName>
    <definedName name="_xlnm.Print_Area" localSheetId="4">'приложение 5'!$A$1:$F$17</definedName>
    <definedName name="_xlnm.Print_Area" localSheetId="5">'приложение 6'!$A$1:$C$20</definedName>
    <definedName name="_xlnm.Print_Area" localSheetId="6">'приложение 7'!$A$1:$I$22</definedName>
  </definedNames>
  <calcPr fullCalcOnLoad="1"/>
</workbook>
</file>

<file path=xl/sharedStrings.xml><?xml version="1.0" encoding="utf-8"?>
<sst xmlns="http://schemas.openxmlformats.org/spreadsheetml/2006/main" count="2098" uniqueCount="469">
  <si>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</si>
  <si>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</si>
  <si>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</si>
  <si>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</si>
  <si>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</si>
  <si>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</si>
  <si>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</si>
  <si>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</si>
  <si>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</si>
  <si>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</si>
  <si>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</si>
  <si>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</si>
  <si>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</si>
  <si>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</si>
  <si>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</si>
  <si>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</si>
  <si>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</si>
  <si>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</si>
  <si>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</si>
  <si>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</si>
  <si>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</si>
  <si>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</si>
  <si>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</si>
  <si>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</si>
  <si>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</si>
  <si>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</si>
  <si>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</si>
  <si>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</si>
  <si>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</si>
  <si>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</si>
  <si>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</si>
  <si>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</si>
  <si>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</si>
  <si>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</si>
  <si>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</si>
  <si>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</si>
  <si>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</si>
  <si>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</si>
  <si>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</si>
  <si>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</si>
  <si>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>ГРБС</t>
  </si>
  <si>
    <t>06</t>
  </si>
  <si>
    <t>Культура,кинематография</t>
  </si>
  <si>
    <t>Другие вопросы в области социальной политики</t>
  </si>
  <si>
    <t>Муниципальная программа городского поселения город Бобров "Обеспечение доступным и комфортным жильем и коммунальными услугами населения городского поселения город Бобров"</t>
  </si>
  <si>
    <t>Дорожный фонд городского поселения город Бобров</t>
  </si>
  <si>
    <t>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</si>
  <si>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</si>
  <si>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</si>
  <si>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</si>
  <si>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</si>
  <si>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</si>
  <si>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</si>
  <si>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</si>
  <si>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</si>
  <si>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</si>
  <si>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</si>
  <si>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</si>
  <si>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Расходы на обеспечение функций органов местного самоуправления (Иные бюджетные ассигнования)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</si>
  <si>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</si>
  <si>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</si>
  <si>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</si>
  <si>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</si>
  <si>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</si>
  <si>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</si>
  <si>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</si>
  <si>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</si>
  <si>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</si>
  <si>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</si>
  <si>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</si>
  <si>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</si>
  <si>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</si>
  <si>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</si>
  <si>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</si>
  <si>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</si>
  <si>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</si>
  <si>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</si>
  <si>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</si>
  <si>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</si>
  <si>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</si>
  <si>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</si>
  <si>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</si>
  <si>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</si>
  <si>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</si>
  <si>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</si>
  <si>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</si>
  <si>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</si>
  <si>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 xml:space="preserve">02 2 02 00000 </t>
  </si>
  <si>
    <t xml:space="preserve">02 2 02 90200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</si>
  <si>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</si>
  <si>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</si>
  <si>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</si>
  <si>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</si>
  <si>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</si>
  <si>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</si>
  <si>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</si>
  <si>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</si>
  <si>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</si>
  <si>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</si>
  <si>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</si>
  <si>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</si>
  <si>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 xml:space="preserve">02 3 01 00000 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</si>
  <si>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</si>
  <si>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</si>
  <si>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</si>
  <si>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Основное мероприятие «Софинансирование разницы в расселяемых и предоставляемых площадях при переселении граждан из аварийного жилищного фонда»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</si>
  <si>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</si>
  <si>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</si>
  <si>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</si>
  <si>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</si>
  <si>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</si>
  <si>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</si>
  <si>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</si>
  <si>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</si>
  <si>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</si>
  <si>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</si>
  <si>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</si>
  <si>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</si>
  <si>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</si>
  <si>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</si>
  <si>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</si>
  <si>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</si>
  <si>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</si>
  <si>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</si>
  <si>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</si>
  <si>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</si>
  <si>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</si>
  <si>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</si>
  <si>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</si>
  <si>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</si>
  <si>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</si>
  <si>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</si>
  <si>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</si>
  <si>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</si>
  <si>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</si>
  <si>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</si>
  <si>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</si>
  <si>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</si>
  <si>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</si>
  <si>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</si>
  <si>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</si>
  <si>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</si>
  <si>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</si>
  <si>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</si>
  <si>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</si>
  <si>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</si>
  <si>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Приложение №6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</si>
  <si>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</si>
  <si>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</si>
  <si>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</si>
  <si>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</si>
  <si>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</si>
  <si>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</si>
  <si>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</si>
  <si>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</si>
  <si>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</si>
  <si>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</si>
  <si>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</si>
  <si>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</si>
  <si>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</si>
  <si>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</si>
  <si>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</si>
  <si>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</si>
  <si>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2.2.2.</t>
  </si>
  <si>
    <t>2.2.3.</t>
  </si>
  <si>
    <t>2.2.4.</t>
  </si>
  <si>
    <t>2.2.5.</t>
  </si>
  <si>
    <t>2.3.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</si>
  <si>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</si>
  <si>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</si>
  <si>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</si>
  <si>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</si>
  <si>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</si>
  <si>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</si>
  <si>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</si>
  <si>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</si>
  <si>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</si>
  <si>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</si>
  <si>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 xml:space="preserve">Подпрограмма "Развитие дорожного хозяйства" 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</si>
  <si>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</si>
  <si>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</si>
  <si>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</si>
  <si>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</si>
  <si>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</si>
  <si>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</si>
  <si>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</si>
  <si>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</si>
  <si>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</si>
  <si>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</si>
  <si>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</si>
  <si>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>Основное мероприятие "Управление муниципальным долгом городского поселения город Бобров"</t>
  </si>
  <si>
    <t>01 1 05 00000</t>
  </si>
  <si>
    <t>01 1 05 90880</t>
  </si>
  <si>
    <t>700</t>
  </si>
  <si>
    <t>000 1 00 00000 00 0000 000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</si>
  <si>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</si>
  <si>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</si>
  <si>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</si>
  <si>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</si>
  <si>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</si>
  <si>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Налоги на товары (работы, услуги), реализуемые на территории Российской Федерации</t>
  </si>
  <si>
    <t>100 1 03 00000 00 0000 000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</si>
  <si>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</si>
  <si>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</si>
  <si>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</si>
  <si>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</si>
  <si>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</si>
  <si>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</si>
  <si>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</si>
  <si>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Единый сельскохозяйственный налог</t>
  </si>
  <si>
    <t>000 1 05 03000 01 0000 110</t>
  </si>
  <si>
    <t>000 1 05 03010 01 0000 110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</si>
  <si>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</si>
  <si>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</si>
  <si>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</si>
  <si>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Земельный налог </t>
  </si>
  <si>
    <t>000 1 06 06000 00 0000 110</t>
  </si>
  <si>
    <t>Земельный налог с организаций</t>
  </si>
  <si>
    <t>000 1 06 06030 00 0000 110</t>
  </si>
  <si>
    <t>Земельный налогс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</si>
  <si>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</si>
  <si>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</si>
  <si>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</si>
  <si>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</si>
  <si>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</si>
  <si>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</si>
  <si>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</si>
  <si>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</si>
  <si>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914 1 11 05025 13 0000 120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</si>
  <si>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</si>
  <si>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</si>
  <si>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</si>
  <si>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</si>
  <si>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</si>
  <si>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</si>
  <si>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</si>
  <si>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ущерба.</t>
  </si>
  <si>
    <t>000 1 16 00000 00 0000 140</t>
  </si>
  <si>
    <t>Прочие неналоговые доходы бюджетов поселений</t>
  </si>
  <si>
    <t>000 1 17 05050 00 0000 180</t>
  </si>
  <si>
    <t>Прочие неналоговые доходы,зачисляемые в бюджеты городских поселений</t>
  </si>
  <si>
    <t>000 1 17 05050 13 0000 180</t>
  </si>
  <si>
    <t>Безвозмездные поступления</t>
  </si>
  <si>
    <t>000 2 00 00000 00 0000 000</t>
  </si>
  <si>
    <t>Дотации Бюджетам поселений</t>
  </si>
  <si>
    <t>Субсидии бюджетам поселений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</si>
  <si>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</si>
  <si>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бюджетам городских поселений</t>
  </si>
  <si>
    <t>Межбюджетные трансферты бюджетам поселений</t>
  </si>
  <si>
    <t>Приложение № 5</t>
  </si>
  <si>
    <t xml:space="preserve">Расходы бюджета всего (тыс. руб.) - </t>
  </si>
  <si>
    <t>Общегосударственные вопросы Рз 01 ПР 00</t>
  </si>
  <si>
    <t>Национальн. безопасность и правоохранит. деятел-ть Рз 03 ПР 00</t>
  </si>
  <si>
    <t xml:space="preserve">Национальная экономика Рз 04 ПР 00 - </t>
  </si>
  <si>
    <t xml:space="preserve">Жилищно-коммунальное хозяйство Рз 05 ПР 00 - </t>
  </si>
  <si>
    <t>Культура,кинематоргафия Рз 08 Пр 00</t>
  </si>
  <si>
    <t xml:space="preserve">Социальная политика Рз 10 ПР 00 - </t>
  </si>
  <si>
    <t>Обслуживание государственного и муниципального долга Рз 13 Пр 00 -</t>
  </si>
  <si>
    <t>Приложение №2</t>
  </si>
  <si>
    <t>Приложение №3</t>
  </si>
  <si>
    <t>Приложение №4</t>
  </si>
  <si>
    <t>Приложение № 7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</si>
  <si>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</si>
  <si>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</si>
  <si>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</si>
  <si>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городского поселения город Бобров "Муниципальное управление и гражданское общество"</t>
  </si>
  <si>
    <t xml:space="preserve">Подпрограмма "Развитие и модернизация населения от угроз чрезвычайных ситуаций и пожаров" </t>
  </si>
  <si>
    <t>01 2 00 00000</t>
  </si>
  <si>
    <t>Основное мероприятие "Повышение готовности к ликвидации черезвычайных ситуаций"</t>
  </si>
  <si>
    <t>01 2 01 00000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</si>
  <si>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</si>
  <si>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01 2 00 91430</t>
  </si>
  <si>
    <t>Обеспечение проведения выборов и референдумов</t>
  </si>
  <si>
    <t>07</t>
  </si>
  <si>
    <t>Подпрограмма "Управление муниципальными финансами и муниципальным имуществом "</t>
  </si>
  <si>
    <t xml:space="preserve"> 01 1 00 00000</t>
  </si>
  <si>
    <t>Основное мероприятие «Избирательная комиссия городского поселения город Бобров»</t>
  </si>
  <si>
    <t>01 1 04 00000</t>
  </si>
  <si>
    <t>01 1 04 92070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</si>
  <si>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</si>
  <si>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1.1.4.</t>
  </si>
  <si>
    <t>Дотации бюджетам городских поселений на поддержку мер по обеспечению сбалансированности бюджетов</t>
  </si>
  <si>
    <t>000 2 02 15002 13 0000 151</t>
  </si>
  <si>
    <t xml:space="preserve">Основное мероприятие"Расходы на обеспечение деятельности МКУ"СКООМС" </t>
  </si>
  <si>
    <t>01 1 07 00000</t>
  </si>
  <si>
    <t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t>
  </si>
  <si>
    <t>01 1 07 00590</t>
  </si>
  <si>
    <t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</si>
  <si>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</si>
  <si>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</si>
  <si>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Основное мероприятие "Формирование современной городской среды"</t>
  </si>
  <si>
    <t>02 3 08 00000</t>
  </si>
  <si>
    <t>02 3 08 L5550</t>
  </si>
  <si>
    <t>Приобретение коммунальной специализированной техники (закупка товаров, работ и услуг для обеспечения государственных (муниципальных) нужд)</t>
  </si>
  <si>
    <t>02 3 08 S8620</t>
  </si>
  <si>
    <t xml:space="preserve">Обслуживание государственного и муниципального долга                           </t>
  </si>
  <si>
    <t xml:space="preserve">Обслуживание государственного и муниципального долга                                                       </t>
  </si>
  <si>
    <t xml:space="preserve">Процентные платежи (обслуживание государственного и муниципального долга) </t>
  </si>
  <si>
    <t>01 1 04 0000</t>
  </si>
  <si>
    <t>1.1.5.</t>
  </si>
  <si>
    <t>1.1.7.</t>
  </si>
  <si>
    <t>1.2.</t>
  </si>
  <si>
    <t>1.2.1.</t>
  </si>
  <si>
    <t xml:space="preserve"> 02 1 02 00000</t>
  </si>
  <si>
    <t>2.3.8.</t>
  </si>
  <si>
    <t xml:space="preserve"> в т.ч. оплата труда муниципальных служащих (2 человека)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</si>
  <si>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</si>
  <si>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</si>
  <si>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</si>
  <si>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</si>
  <si>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t>
  </si>
  <si>
    <t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t>
  </si>
  <si>
    <t>01 2 02 00000</t>
  </si>
  <si>
    <t>01 2 02 91440</t>
  </si>
  <si>
    <t>01 2 02 20540</t>
  </si>
  <si>
    <t>1.2.2.</t>
  </si>
  <si>
    <t>Мероприятия по развитию сети автомобильных дорог местного значения поселения</t>
  </si>
  <si>
    <t>Код показателя</t>
  </si>
  <si>
    <t>Наименование показателя</t>
  </si>
  <si>
    <t>000 8 50 00000 00 0000 000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</si>
  <si>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</si>
  <si>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</si>
  <si>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</si>
  <si>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</si>
  <si>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</si>
  <si>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</si>
  <si>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000 1 06 01030 00 0000 000</t>
  </si>
  <si>
    <t>000 1 11 00000 00 0000 120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</si>
  <si>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</si>
  <si>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000 1 14 00000 00 0000 400</t>
  </si>
  <si>
    <t>000 2 02 10000 00 0000 150</t>
  </si>
  <si>
    <t>000 2 02 15001 13 0000 150</t>
  </si>
  <si>
    <t>Дотация бюджетам городских поселений на выравневание уровня бюджетной обеспеченности</t>
  </si>
  <si>
    <t>000 2 02 20000 00 0000 150</t>
  </si>
  <si>
    <t>000 2 02 20302 13 0000 150</t>
  </si>
  <si>
    <t>000 2 02 25555 13 0000 150</t>
  </si>
  <si>
    <t xml:space="preserve">000 2 02 29999 13 0000 150 </t>
  </si>
  <si>
    <t>Прочие межбюджетные трансферты, передаваемые бюджетам городских поселений</t>
  </si>
  <si>
    <t>к постановлению администрации городского поселения город Бобров Бобровского муниципального района Воронежской области</t>
  </si>
  <si>
    <t>Приложение №1</t>
  </si>
  <si>
    <t>000 1 01 02050 01 0000 110</t>
  </si>
  <si>
    <t>Налог на доходы физических лиц с сумм прибыли контролируемой иностранной компании , полученной физическими лицами,признаваемыми контролирующими лицами этой компании (сумма платежа (перерасчеты,недоимка и задолженность по соответствующему платежу,в том числе по отмененному)</t>
  </si>
  <si>
    <t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t>
  </si>
  <si>
    <t>02 1 02 S8850</t>
  </si>
  <si>
    <t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t>
  </si>
  <si>
    <t>Основное мероприятие «Переселение граждан из аварийного жилищного фонда, признанного таковым после 01.01.2012 года»</t>
  </si>
  <si>
    <t>02 3 01 S8600</t>
  </si>
  <si>
    <t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</si>
  <si>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 xml:space="preserve">Выполнение других расходных обязательств (Закупка товаров, работ и услуг для обеспечения государственных (муниципальных) нужд) 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</si>
  <si>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</si>
  <si>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Основное мероприятие "Региональный проект "Формирование комфортной городской среды""</t>
  </si>
  <si>
    <t>02 3 F2 00000</t>
  </si>
  <si>
    <t xml:space="preserve">Расходы на уличное освещение (закупка товаров, работ и услуг для обеспечения государственных (муниципальных) нужд) 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</si>
  <si>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</si>
  <si>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02 3 07 S8100</t>
  </si>
  <si>
    <t>Поступление доходов в бюджет городского поселения город Бобров</t>
  </si>
  <si>
    <t>Распределение бюджетных ассигнований по целевым статьям (муниципальным программам городского поселения город Бобров), группам видов расходов, разделам, подразделам классификации расходов бюджета городского поселения город Бобров</t>
  </si>
  <si>
    <t>2.3.F2.</t>
  </si>
  <si>
    <t xml:space="preserve">02 2 02 S8100 </t>
  </si>
  <si>
    <t>Распределение бюджетных ассигнований по разделам, подразделам, целевым статьям (муниципальным программам городского поселения город Бобров), группам видов расходов классификации расходов бюджета городского поселения город Бобров</t>
  </si>
  <si>
    <t xml:space="preserve">Распределение бюджетных ассигнований 
на исполнение публичных нормативных обязательств 
городского поселения город Бобров </t>
  </si>
  <si>
    <t>№п/п</t>
  </si>
  <si>
    <t>Отчет об исполнении расходной части                                                                                                                                                                               бюджета городского поселения город Бобров</t>
  </si>
  <si>
    <t xml:space="preserve">к  постановлению администрации городского поселения город Бобров Бобровского муниципального района Воронежской области                 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</si>
  <si>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</si>
  <si>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</si>
  <si>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</si>
  <si>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</si>
  <si>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 4 01 S8670</t>
  </si>
  <si>
    <t>02 3 03 78490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</si>
  <si>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t>
  </si>
  <si>
    <t>Основное мероприятие "Софинансирование разницы в расселяемых и предоставляемых площадях при переселении граждан из аварийного жилищного фонда"</t>
  </si>
  <si>
    <t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</si>
  <si>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S8760</t>
  </si>
  <si>
    <t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</si>
  <si>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S8350</t>
  </si>
  <si>
    <t>Основное мероприятие "Переселение граждан из аварийного жилищного фонда, признанного таковым до 01.01.2017 года"</t>
  </si>
  <si>
    <t>02 3 F3 09502</t>
  </si>
  <si>
    <t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t>
  </si>
  <si>
    <t>02 3 F3 09602</t>
  </si>
  <si>
    <t>2.3.F3.</t>
  </si>
  <si>
    <t>000 1 16 02020 02 0000 140</t>
  </si>
  <si>
    <t>000 1 16 10123 01 0131 140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</si>
  <si>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</si>
  <si>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</si>
  <si>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02 3 07 L5760</t>
  </si>
  <si>
    <t>02 3 F3 67483</t>
  </si>
  <si>
    <t>02 3 F3 67484</t>
  </si>
  <si>
    <t>Сумма</t>
  </si>
  <si>
    <t>тыс. рублей</t>
  </si>
  <si>
    <t>000 1 01 02040 01 0000 110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</si>
  <si>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</si>
  <si>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</si>
  <si>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</si>
  <si>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</si>
  <si>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</si>
  <si>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000 2 07 05000 00 0000 150</t>
  </si>
  <si>
    <t>Прочие безвозмездные поступления в бюджеты поселений</t>
  </si>
  <si>
    <t>000 2 07 05030 13 0000 150</t>
  </si>
  <si>
    <t>Прочие безвозмездные поступления в бюджеты городских поселений</t>
  </si>
  <si>
    <t xml:space="preserve">Ведомственная структура расходов бюджета городского поселения город Бобров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</si>
  <si>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(тыс.рублей)</t>
  </si>
  <si>
    <t>Проведение выборов в представительные органы муниципального образования (Иные бюджетные ассигнования)</t>
  </si>
  <si>
    <t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t>
  </si>
  <si>
    <t>01 1 W0 00000</t>
  </si>
  <si>
    <t>Расходы на выполнение других расходных обязательств (Закупка товаров, работ и услуг для обеспечения государственных (муниципальных) нужд)</t>
  </si>
  <si>
    <t>01 1 W0 90200</t>
  </si>
  <si>
    <t>Обеспечение пожарной безопасности</t>
  </si>
  <si>
    <t>01 2 02 90200</t>
  </si>
  <si>
    <t>Основное мероприятие "Благоустройство территорий муниципальных образований"</t>
  </si>
  <si>
    <t>02 2 01 00000</t>
  </si>
  <si>
    <t>02 2 01 S8910</t>
  </si>
  <si>
    <t>02 3 F3 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</si>
  <si>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</si>
  <si>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</si>
  <si>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02 3 F3 6748S</t>
  </si>
  <si>
    <t>02 3 06 90200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</si>
  <si>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</si>
  <si>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t>
  </si>
  <si>
    <t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t>
  </si>
  <si>
    <t>02 3 F2 54240</t>
  </si>
  <si>
    <t>02 3 F2 Д4240</t>
  </si>
  <si>
    <t>1.1.W.</t>
  </si>
  <si>
    <t>2.2.1.</t>
  </si>
  <si>
    <t>02 3 01 09602</t>
  </si>
  <si>
    <t>000 2 02 49999 13 0000 150</t>
  </si>
  <si>
    <t>000 2 02 45424 13 0000 150</t>
  </si>
  <si>
    <t>000 2 02 40000 00 0000 150</t>
  </si>
  <si>
    <t>Налог на доходы физических лиц части суммы налога превышающей 650 000 рублей,относящейся к части налоговой базы,превышающей 5 000 000 рублей (сумма вывозной таможенной пошлины(перерасчеты,недоимка и задолженность по соответствующему платежу, в том числе по отмененному))</t>
  </si>
  <si>
    <t>000 2 19 60010 13 0000 150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</si>
  <si>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</si>
  <si>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Выполнение других расходных обязательств (Закупка товаров, работ и услуг для обеспечения государственных (муниципальных) нужд</t>
  </si>
  <si>
    <t>02 3 08 90200</t>
  </si>
  <si>
    <t>02 3 07 78270</t>
  </si>
  <si>
    <t>02 3 F2 Д5550</t>
  </si>
  <si>
    <t>02 3 08 S8530</t>
  </si>
  <si>
    <t>Субсидии бюджетным муниципальным образованиям на обустройство и восстановление воинских захоронений на территории Воронежской области.</t>
  </si>
  <si>
    <t>Подпрограмма "Энергоэффективность и развитие энергетики"</t>
  </si>
  <si>
    <t>Основное мероприятие "Энергосбережение и повышение энергетической эффективности в системе наружного освещения"</t>
  </si>
  <si>
    <r>
      <rPr>
        <sz val="10"/>
        <color indexed="10"/>
        <rFont val="Arial Cyr"/>
        <family val="0"/>
      </rPr>
      <t>Субсидии бюджетам муниципальных образований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уличного освещения</t>
    </r>
    <r>
      <rPr>
        <sz val="10"/>
        <rFont val="Arial Cyr"/>
        <family val="0"/>
      </rPr>
      <t xml:space="preserve"> (закупка товаров, работ и услуг для обеспечения государственных (муниципальных) нужд) </t>
    </r>
  </si>
  <si>
    <t>02 4 01 S8140</t>
  </si>
  <si>
    <t>Зарезервированные средства, подлежащие распределению в связи с особеностью исполнения бюджета (Иные бюджетные ассигнования)</t>
  </si>
  <si>
    <t>01 1 06 90010</t>
  </si>
  <si>
    <t>за 2 квартал 2022 года</t>
  </si>
  <si>
    <t>000 1 17 15030 13 0000 150</t>
  </si>
  <si>
    <t>000 1 17 15000 13 0000 150</t>
  </si>
  <si>
    <t>Инициативные платежи, зачисляемые в бюджеты городских поселений</t>
  </si>
  <si>
    <t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t>
  </si>
  <si>
    <t>02 3 F2 55550</t>
  </si>
  <si>
    <t xml:space="preserve">Реализация программ формирования современной городской среды </t>
  </si>
  <si>
    <t>Выполнение других расходных обязательств (капитальные вложения в объекты недвижимого имущества государственной (муниципальной) собственности)</t>
  </si>
  <si>
    <t>02 3 F2 S9090</t>
  </si>
  <si>
    <t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t>
  </si>
  <si>
    <t>Реализация программ формирования современной городской среды (капитальные вложения в объекты недвижимого имущества государственной (муниципальной) собственности)</t>
  </si>
  <si>
    <t>Обеспечение комплексного развития сельских территорий (межбюджетные трансферты)</t>
  </si>
  <si>
    <t xml:space="preserve">Реализация программ формирования современной городской среды (в целях достижения значений дополнительного результата) </t>
  </si>
  <si>
    <t>Закупка товаров, работ и услуг для обеспечения государственных (муниципальных) нужд</t>
  </si>
  <si>
    <t>Расходы на реализацию проектов по поддержке местных инициатив на территории муниципальных образований Воронежской области (Закупка товаров, работ и услуг для обеспечения государственных (муниципальных) нужд)</t>
  </si>
  <si>
    <t xml:space="preserve">Расходы на капитальный ремонт и ремонт автомобильных дорог общего пользования местного значения </t>
  </si>
  <si>
    <t>000 2 02 20079 13 0000 150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</si>
  <si>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</si>
  <si>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</si>
  <si>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</si>
  <si>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000 2 02 20300 13 0000 150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</si>
  <si>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</si>
  <si>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</si>
  <si>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</si>
  <si>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исполнено на 01.07.2022г.</t>
  </si>
  <si>
    <t>от "14" июля 2022 года №303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</si>
</sst>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"/>
    <numFmt numFmtId="189" formatCode="0.00000"/>
    <numFmt numFmtId="190" formatCode="_-* #,##0.0_р_._-;\-* #,##0.0_р_._-;_-* &quot;-&quot;??_р_._-;_-@_-"/>
    <numFmt numFmtId="191" formatCode="#,##0.0_ ;\-#,##0.0\ "/>
    <numFmt numFmtId="192" formatCode="#,##0.0"/>
    <numFmt numFmtId="193" formatCode="_-* #,##0.0_р_._-;\-* #,##0.0_р_._-;_-* &quot;-&quot;?_р_._-;_-@_-"/>
    <numFmt numFmtId="194" formatCode="#,##0.000"/>
    <numFmt numFmtId="195" formatCode="#\ ?/?"/>
    <numFmt numFmtId="196" formatCode="#,##0.00000"/>
    <numFmt numFmtId="197" formatCode="#,##0.00000_ ;\-#,##0.00000\ "/>
    <numFmt numFmtId="198" formatCode="#,##0.00000_р_.;\-#,##0.00000_р_."/>
    <numFmt numFmtId="199" formatCode="0.000000"/>
    <numFmt numFmtId="200" formatCode="#,##0.00_ ;\-#,##0.00\ "/>
    <numFmt numFmtId="201" formatCode="#,##0.000_ ;\-#,##0.000\ "/>
    <numFmt numFmtId="202" formatCode="#,##0.0000_ ;\-#,##0.0000\ "/>
    <numFmt numFmtId="203" formatCode="_-* #,##0.000_р_._-;\-* #,##0.000_р_._-;_-* &quot;-&quot;??_р_._-;_-@_-"/>
    <numFmt numFmtId="204" formatCode="#,##0.0000_р_."/>
    <numFmt numFmtId="205" formatCode="#,##0.00000_р_."/>
    <numFmt numFmtId="206" formatCode="#,##0.0_р_."/>
    <numFmt numFmtId="207" formatCode="#,##0.0000"/>
    <numFmt numFmtId="208" formatCode="#,##0_ ;\-#,##0\ "/>
    <numFmt numFmtId="209" formatCode="#,##0.000000_ ;\-#,##0.000000\ "/>
    <numFmt numFmtId="210" formatCode="#,##0.000000"/>
  </numFmts>
  <fonts count="60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ill="0" applyBorder="0" applyAlignment="0" applyProtection="0"/>
    <xf numFmtId="0" fontId="5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8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91" fontId="6" fillId="0" borderId="10" xfId="64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/>
    </xf>
    <xf numFmtId="196" fontId="11" fillId="0" borderId="10" xfId="64" applyNumberFormat="1" applyFont="1" applyBorder="1" applyAlignment="1">
      <alignment horizontal="center" vertical="center"/>
    </xf>
    <xf numFmtId="196" fontId="15" fillId="0" borderId="10" xfId="64" applyNumberFormat="1" applyFont="1" applyBorder="1" applyAlignment="1">
      <alignment horizontal="center" vertical="center"/>
    </xf>
    <xf numFmtId="196" fontId="6" fillId="0" borderId="10" xfId="64" applyNumberFormat="1" applyFont="1" applyBorder="1" applyAlignment="1">
      <alignment horizontal="center" vertical="center"/>
    </xf>
    <xf numFmtId="196" fontId="6" fillId="0" borderId="10" xfId="0" applyNumberFormat="1" applyFont="1" applyBorder="1" applyAlignment="1">
      <alignment horizontal="center" vertical="center"/>
    </xf>
    <xf numFmtId="197" fontId="11" fillId="0" borderId="10" xfId="64" applyNumberFormat="1" applyFont="1" applyBorder="1" applyAlignment="1">
      <alignment horizontal="center" vertical="center" wrapText="1"/>
    </xf>
    <xf numFmtId="196" fontId="16" fillId="0" borderId="0" xfId="0" applyNumberFormat="1" applyFont="1" applyAlignment="1">
      <alignment/>
    </xf>
    <xf numFmtId="196" fontId="0" fillId="0" borderId="0" xfId="0" applyNumberFormat="1" applyAlignment="1">
      <alignment/>
    </xf>
    <xf numFmtId="0" fontId="17" fillId="0" borderId="0" xfId="0" applyFont="1" applyAlignment="1">
      <alignment/>
    </xf>
    <xf numFmtId="196" fontId="17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49" fontId="7" fillId="7" borderId="1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9" fillId="7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196" fontId="1" fillId="0" borderId="0" xfId="0" applyNumberFormat="1" applyFont="1" applyAlignment="1">
      <alignment/>
    </xf>
    <xf numFmtId="19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192" fontId="0" fillId="0" borderId="0" xfId="0" applyNumberFormat="1" applyAlignment="1">
      <alignment/>
    </xf>
    <xf numFmtId="192" fontId="8" fillId="0" borderId="10" xfId="0" applyNumberFormat="1" applyFont="1" applyFill="1" applyBorder="1" applyAlignment="1">
      <alignment horizontal="right"/>
    </xf>
    <xf numFmtId="192" fontId="7" fillId="0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191" fontId="7" fillId="0" borderId="10" xfId="68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wrapText="1"/>
    </xf>
    <xf numFmtId="191" fontId="7" fillId="34" borderId="10" xfId="6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center"/>
    </xf>
    <xf numFmtId="191" fontId="19" fillId="0" borderId="10" xfId="6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192" fontId="8" fillId="0" borderId="10" xfId="68" applyNumberFormat="1" applyFont="1" applyBorder="1" applyAlignment="1">
      <alignment horizontal="center" vertical="center"/>
    </xf>
    <xf numFmtId="192" fontId="7" fillId="0" borderId="10" xfId="68" applyNumberFormat="1" applyFont="1" applyFill="1" applyBorder="1" applyAlignment="1">
      <alignment horizontal="center" vertical="center"/>
    </xf>
    <xf numFmtId="192" fontId="7" fillId="34" borderId="10" xfId="68" applyNumberFormat="1" applyFont="1" applyFill="1" applyBorder="1" applyAlignment="1">
      <alignment horizontal="center" vertical="center"/>
    </xf>
    <xf numFmtId="206" fontId="8" fillId="0" borderId="10" xfId="68" applyNumberFormat="1" applyFont="1" applyBorder="1" applyAlignment="1">
      <alignment horizontal="center" vertical="center"/>
    </xf>
    <xf numFmtId="205" fontId="1" fillId="0" borderId="0" xfId="0" applyNumberFormat="1" applyFont="1" applyAlignment="1">
      <alignment/>
    </xf>
    <xf numFmtId="206" fontId="8" fillId="0" borderId="10" xfId="68" applyNumberFormat="1" applyFont="1" applyFill="1" applyBorder="1" applyAlignment="1">
      <alignment horizontal="center" vertical="center"/>
    </xf>
    <xf numFmtId="205" fontId="1" fillId="0" borderId="0" xfId="0" applyNumberFormat="1" applyFont="1" applyFill="1" applyAlignment="1">
      <alignment/>
    </xf>
    <xf numFmtId="206" fontId="7" fillId="0" borderId="10" xfId="68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center"/>
    </xf>
    <xf numFmtId="206" fontId="8" fillId="34" borderId="10" xfId="68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206" fontId="7" fillId="34" borderId="10" xfId="68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/>
    </xf>
    <xf numFmtId="196" fontId="58" fillId="7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191" fontId="7" fillId="35" borderId="10" xfId="68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92" fontId="8" fillId="0" borderId="10" xfId="0" applyNumberFormat="1" applyFont="1" applyBorder="1" applyAlignment="1">
      <alignment horizontal="center" vertical="center" wrapText="1"/>
    </xf>
    <xf numFmtId="192" fontId="7" fillId="35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9" fillId="7" borderId="10" xfId="0" applyFont="1" applyFill="1" applyBorder="1" applyAlignment="1">
      <alignment wrapText="1"/>
    </xf>
    <xf numFmtId="206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7" borderId="0" xfId="0" applyNumberFormat="1" applyFill="1" applyAlignment="1">
      <alignment/>
    </xf>
    <xf numFmtId="0" fontId="59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91" fontId="8" fillId="0" borderId="10" xfId="68" applyNumberFormat="1" applyFont="1" applyFill="1" applyBorder="1" applyAlignment="1">
      <alignment horizontal="center" vertical="center"/>
    </xf>
    <xf numFmtId="191" fontId="8" fillId="0" borderId="10" xfId="68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 vertical="center"/>
    </xf>
    <xf numFmtId="180" fontId="7" fillId="35" borderId="10" xfId="0" applyNumberFormat="1" applyFont="1" applyFill="1" applyBorder="1" applyAlignment="1">
      <alignment horizontal="center" vertical="center"/>
    </xf>
    <xf numFmtId="4" fontId="0" fillId="35" borderId="0" xfId="0" applyNumberFormat="1" applyFill="1" applyAlignment="1">
      <alignment/>
    </xf>
    <xf numFmtId="0" fontId="9" fillId="35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>
      <alignment horizontal="right"/>
    </xf>
    <xf numFmtId="49" fontId="10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0" fontId="9" fillId="34" borderId="1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\&#1041;&#1102;&#1078;&#1076;&#1077;&#1090;_2021-2023%20&#1075;.&#1075;\&#1055;&#1088;&#1080;&#1083;&#1086;&#1078;&#1077;&#1085;&#1080;&#1103;%20&#1082;%20&#1056;&#1077;&#1096;&#1077;&#1085;&#1080;&#1102;%20&#1086;&#1090;%2031.03.2021%20&#8470;16%20&#1087;&#1086;%20&#1073;&#1102;&#1076;&#1078;&#1077;&#1090;&#1091;%20&#1085;&#1072;%202021-2023&#1075;&#1075;.(&#1080;&#1079;&#1084;.%20&#1090;&#1088;&#1077;&#1090;&#1100;&#108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7;&#1086;%20&#1088;&#1072;&#1089;&#1093;&#1086;&#1076;&#1072;&#1084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2)"/>
      <sheetName val="приложение 2 (1)"/>
      <sheetName val="приложение 3 (1)"/>
      <sheetName val="приложение 4 (1)"/>
      <sheetName val="приложение 5 (1)"/>
      <sheetName val="приложение 6 (1)"/>
      <sheetName val="приложение 7 (1)"/>
      <sheetName val="приложение 8(1)"/>
      <sheetName val="приложение 9(1)"/>
      <sheetName val="приложение 10(1)"/>
      <sheetName val="приложение 11(1)"/>
      <sheetName val="приложение 12(2)"/>
      <sheetName val="Лист1"/>
    </sheetNames>
    <sheetDataSet>
      <sheetData sheetId="6">
        <row r="16">
          <cell r="G16">
            <v>721229.14</v>
          </cell>
          <cell r="H16">
            <v>331666.69999999995</v>
          </cell>
          <cell r="I16">
            <v>120781.6</v>
          </cell>
        </row>
        <row r="17">
          <cell r="G17">
            <v>27013.2</v>
          </cell>
          <cell r="H17">
            <v>20279.2</v>
          </cell>
          <cell r="I17">
            <v>20781</v>
          </cell>
        </row>
        <row r="52">
          <cell r="G52">
            <v>826.5</v>
          </cell>
          <cell r="H52">
            <v>200</v>
          </cell>
          <cell r="I52">
            <v>200</v>
          </cell>
        </row>
        <row r="70">
          <cell r="G70">
            <v>57230.34</v>
          </cell>
          <cell r="H70">
            <v>33773.100000000006</v>
          </cell>
          <cell r="I70">
            <v>34136.4</v>
          </cell>
        </row>
        <row r="97">
          <cell r="G97">
            <v>630452.4</v>
          </cell>
          <cell r="H97">
            <v>271290.6</v>
          </cell>
          <cell r="I97">
            <v>59523.2</v>
          </cell>
        </row>
        <row r="98">
          <cell r="G98">
            <v>69900.3</v>
          </cell>
          <cell r="H98">
            <v>9759.199999999999</v>
          </cell>
          <cell r="I98">
            <v>9786.5</v>
          </cell>
        </row>
        <row r="109">
          <cell r="G109">
            <v>0</v>
          </cell>
        </row>
        <row r="115">
          <cell r="G115">
            <v>1951.3</v>
          </cell>
          <cell r="H115">
            <v>5200</v>
          </cell>
          <cell r="I115">
            <v>5200</v>
          </cell>
        </row>
        <row r="123">
          <cell r="G123">
            <v>31255.8</v>
          </cell>
          <cell r="H123">
            <v>35307.2</v>
          </cell>
          <cell r="I123">
            <v>42336.7</v>
          </cell>
        </row>
        <row r="124">
          <cell r="G124">
            <v>31255.8</v>
          </cell>
          <cell r="H124">
            <v>35307.2</v>
          </cell>
          <cell r="I124">
            <v>42336.7</v>
          </cell>
        </row>
        <row r="125">
          <cell r="G125">
            <v>8606</v>
          </cell>
          <cell r="H125">
            <v>9565.7</v>
          </cell>
          <cell r="I125">
            <v>16300</v>
          </cell>
        </row>
        <row r="126">
          <cell r="G126">
            <v>200</v>
          </cell>
          <cell r="H126">
            <v>0</v>
          </cell>
          <cell r="I126">
            <v>0</v>
          </cell>
        </row>
        <row r="127">
          <cell r="G127">
            <v>200</v>
          </cell>
          <cell r="H127">
            <v>0</v>
          </cell>
          <cell r="I127">
            <v>0</v>
          </cell>
        </row>
        <row r="128">
          <cell r="G128">
            <v>106</v>
          </cell>
          <cell r="H128">
            <v>600</v>
          </cell>
          <cell r="I128">
            <v>600</v>
          </cell>
        </row>
        <row r="129">
          <cell r="G129">
            <v>0</v>
          </cell>
          <cell r="H129">
            <v>300</v>
          </cell>
          <cell r="I129">
            <v>300</v>
          </cell>
        </row>
        <row r="130">
          <cell r="G130">
            <v>106</v>
          </cell>
          <cell r="H130">
            <v>300</v>
          </cell>
          <cell r="I130">
            <v>300</v>
          </cell>
        </row>
        <row r="131">
          <cell r="G131">
            <v>8300</v>
          </cell>
          <cell r="H131">
            <v>8965.7</v>
          </cell>
          <cell r="I131">
            <v>15700</v>
          </cell>
        </row>
        <row r="132">
          <cell r="G132">
            <v>8300</v>
          </cell>
          <cell r="H132">
            <v>8965.7</v>
          </cell>
          <cell r="I132">
            <v>15700</v>
          </cell>
        </row>
        <row r="136">
          <cell r="G136">
            <v>5039.8</v>
          </cell>
          <cell r="H136">
            <v>8131.5</v>
          </cell>
          <cell r="I136">
            <v>8426.7</v>
          </cell>
        </row>
        <row r="137">
          <cell r="G137">
            <v>5039.8</v>
          </cell>
          <cell r="H137">
            <v>8131.5</v>
          </cell>
          <cell r="I137">
            <v>8426.7</v>
          </cell>
        </row>
        <row r="138">
          <cell r="G138">
            <v>0</v>
          </cell>
          <cell r="H138">
            <v>0</v>
          </cell>
          <cell r="I138">
            <v>0</v>
          </cell>
        </row>
        <row r="139">
          <cell r="G139">
            <v>5039.8</v>
          </cell>
          <cell r="H139">
            <v>8131.5</v>
          </cell>
          <cell r="I139">
            <v>8426.7</v>
          </cell>
        </row>
        <row r="140">
          <cell r="G140">
            <v>17610</v>
          </cell>
          <cell r="H140">
            <v>17610</v>
          </cell>
          <cell r="I140">
            <v>17610</v>
          </cell>
        </row>
        <row r="141">
          <cell r="G141">
            <v>17610</v>
          </cell>
          <cell r="H141">
            <v>17610</v>
          </cell>
          <cell r="I141">
            <v>17610</v>
          </cell>
        </row>
        <row r="142">
          <cell r="G142">
            <v>17610</v>
          </cell>
          <cell r="H142">
            <v>17610</v>
          </cell>
          <cell r="I142">
            <v>17610</v>
          </cell>
        </row>
        <row r="143">
          <cell r="G143">
            <v>527345</v>
          </cell>
          <cell r="H143">
            <v>221024.2</v>
          </cell>
          <cell r="I143">
            <v>2200</v>
          </cell>
        </row>
        <row r="144">
          <cell r="G144">
            <v>527345</v>
          </cell>
          <cell r="H144">
            <v>221024.2</v>
          </cell>
          <cell r="I144">
            <v>2200</v>
          </cell>
        </row>
        <row r="145">
          <cell r="G145">
            <v>527345</v>
          </cell>
          <cell r="H145">
            <v>221024.2</v>
          </cell>
          <cell r="I145">
            <v>2200</v>
          </cell>
        </row>
        <row r="146">
          <cell r="G146">
            <v>443345</v>
          </cell>
          <cell r="H146">
            <v>221024.2</v>
          </cell>
          <cell r="I146">
            <v>2200</v>
          </cell>
        </row>
        <row r="147">
          <cell r="G147">
            <v>2044.2</v>
          </cell>
          <cell r="H147">
            <v>2200</v>
          </cell>
          <cell r="I147">
            <v>2200</v>
          </cell>
        </row>
        <row r="148">
          <cell r="G148">
            <v>0</v>
          </cell>
          <cell r="H148">
            <v>0</v>
          </cell>
          <cell r="I148">
            <v>0</v>
          </cell>
        </row>
        <row r="151">
          <cell r="G151">
            <v>251590</v>
          </cell>
          <cell r="H151">
            <v>0</v>
          </cell>
          <cell r="I151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</row>
        <row r="153">
          <cell r="G153">
            <v>30.8</v>
          </cell>
          <cell r="H153">
            <v>218824.2</v>
          </cell>
          <cell r="I153">
            <v>0</v>
          </cell>
        </row>
        <row r="157">
          <cell r="G157">
            <v>4912.5</v>
          </cell>
          <cell r="H157">
            <v>4912.5</v>
          </cell>
          <cell r="I157">
            <v>4912.5</v>
          </cell>
        </row>
        <row r="158">
          <cell r="G158">
            <v>4912.5</v>
          </cell>
          <cell r="H158">
            <v>4912.5</v>
          </cell>
          <cell r="I158">
            <v>4912.5</v>
          </cell>
        </row>
        <row r="159">
          <cell r="G159">
            <v>4912.5</v>
          </cell>
          <cell r="H159">
            <v>4912.5</v>
          </cell>
          <cell r="I159">
            <v>4912.5</v>
          </cell>
        </row>
        <row r="160">
          <cell r="G160">
            <v>4912.5</v>
          </cell>
          <cell r="H160">
            <v>4912.5</v>
          </cell>
          <cell r="I160">
            <v>4912.5</v>
          </cell>
        </row>
        <row r="161">
          <cell r="G161">
            <v>4912.5</v>
          </cell>
          <cell r="H161">
            <v>4912.5</v>
          </cell>
          <cell r="I161">
            <v>4912.5</v>
          </cell>
        </row>
        <row r="162">
          <cell r="G162">
            <v>4912.5</v>
          </cell>
          <cell r="H162">
            <v>4912.5</v>
          </cell>
          <cell r="I162">
            <v>4912.5</v>
          </cell>
        </row>
        <row r="163">
          <cell r="G163">
            <v>0</v>
          </cell>
          <cell r="H163">
            <v>0</v>
          </cell>
          <cell r="I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</row>
        <row r="168">
          <cell r="G168">
            <v>794.2</v>
          </cell>
          <cell r="H168">
            <v>1211.3</v>
          </cell>
          <cell r="I168">
            <v>1228.5</v>
          </cell>
        </row>
        <row r="169">
          <cell r="G169">
            <v>290.2</v>
          </cell>
          <cell r="H169">
            <v>307.3</v>
          </cell>
          <cell r="I169">
            <v>324.5</v>
          </cell>
        </row>
        <row r="170">
          <cell r="G170">
            <v>290.2</v>
          </cell>
          <cell r="H170">
            <v>307.3</v>
          </cell>
          <cell r="I170">
            <v>324.5</v>
          </cell>
        </row>
        <row r="171">
          <cell r="G171">
            <v>290.2</v>
          </cell>
          <cell r="H171">
            <v>307.3</v>
          </cell>
          <cell r="I171">
            <v>324.5</v>
          </cell>
        </row>
        <row r="172">
          <cell r="G172">
            <v>290.2</v>
          </cell>
          <cell r="H172">
            <v>307.3</v>
          </cell>
          <cell r="I172">
            <v>324.5</v>
          </cell>
        </row>
        <row r="173">
          <cell r="G173">
            <v>290.2</v>
          </cell>
          <cell r="H173">
            <v>307.3</v>
          </cell>
          <cell r="I173">
            <v>324.5</v>
          </cell>
        </row>
        <row r="174">
          <cell r="G174">
            <v>504</v>
          </cell>
          <cell r="H174">
            <v>504</v>
          </cell>
          <cell r="I174">
            <v>504</v>
          </cell>
        </row>
        <row r="175">
          <cell r="G175">
            <v>504</v>
          </cell>
          <cell r="H175">
            <v>504</v>
          </cell>
          <cell r="I175">
            <v>504</v>
          </cell>
        </row>
        <row r="176">
          <cell r="G176">
            <v>504</v>
          </cell>
          <cell r="H176">
            <v>504</v>
          </cell>
          <cell r="I176">
            <v>504</v>
          </cell>
        </row>
        <row r="177">
          <cell r="G177">
            <v>504</v>
          </cell>
          <cell r="H177">
            <v>504</v>
          </cell>
          <cell r="I177">
            <v>504</v>
          </cell>
        </row>
        <row r="178">
          <cell r="G178">
            <v>504</v>
          </cell>
          <cell r="H178">
            <v>504</v>
          </cell>
          <cell r="I178">
            <v>504</v>
          </cell>
        </row>
        <row r="179">
          <cell r="G179">
            <v>0</v>
          </cell>
          <cell r="H179">
            <v>400</v>
          </cell>
          <cell r="I179">
            <v>400</v>
          </cell>
        </row>
        <row r="180">
          <cell r="G180">
            <v>0</v>
          </cell>
          <cell r="H180">
            <v>400</v>
          </cell>
          <cell r="I180">
            <v>400</v>
          </cell>
        </row>
        <row r="181">
          <cell r="G181">
            <v>0</v>
          </cell>
          <cell r="H181">
            <v>400</v>
          </cell>
          <cell r="I181">
            <v>400</v>
          </cell>
        </row>
        <row r="182">
          <cell r="G182">
            <v>0</v>
          </cell>
          <cell r="H182">
            <v>400</v>
          </cell>
          <cell r="I182">
            <v>400</v>
          </cell>
        </row>
        <row r="183">
          <cell r="G183">
            <v>0</v>
          </cell>
          <cell r="H183">
            <v>400</v>
          </cell>
          <cell r="I183">
            <v>400</v>
          </cell>
        </row>
        <row r="184">
          <cell r="A184" t="str">
            <v>Обслуживание государственного и муниципального долга                           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Обслуживание государственного и муниципального долга                                                       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Муниципальная программа городского поселения город Бобров "Муниципальное управление и гражданское общество"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Подпрограмма "Управление муниципальными финансами и муниципальным имуществом "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Основное мероприятие "Управление муниципальным долгом городского поселения город Бобров"</v>
          </cell>
          <cell r="G188">
            <v>0</v>
          </cell>
          <cell r="H188">
            <v>0</v>
          </cell>
          <cell r="I188">
            <v>0</v>
          </cell>
        </row>
        <row r="189">
          <cell r="A189" t="str">
            <v>Процентные платежи (обслуживание государственного и муниципального долга) </v>
          </cell>
          <cell r="G189">
            <v>0</v>
          </cell>
          <cell r="H189">
            <v>0</v>
          </cell>
          <cell r="I189">
            <v>0</v>
          </cell>
        </row>
      </sheetData>
      <sheetData sheetId="7">
        <row r="106">
          <cell r="A106" t="str">
            <v>Выполнение других расходных обязательств (Закупка товаров, работ и услуг для обеспечения государственных (муниципальных) нужд) </v>
          </cell>
        </row>
        <row r="107">
          <cell r="F107">
            <v>0</v>
          </cell>
        </row>
        <row r="130">
          <cell r="A130" t="str">
    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7.2022"/>
      <sheetName val="на 01.06.2022"/>
      <sheetName val="на 01.05.2022"/>
      <sheetName val="на 01.04.2022 "/>
      <sheetName val="на 01.03.2022"/>
      <sheetName val="на 01.02.2022 "/>
      <sheetName val="на 01.01.2022  (2)"/>
      <sheetName val="на 01.01.2022 (1)"/>
      <sheetName val="на 01.01.2022   "/>
      <sheetName val="на 01.12.2021   "/>
      <sheetName val="на 01.01.2021    "/>
      <sheetName val="ВР 310 за 1 квартал 16г."/>
      <sheetName val="краткий шефу"/>
      <sheetName val="краткий шефу на 01.07.2019"/>
      <sheetName val="Лист1"/>
      <sheetName val="Лист2"/>
      <sheetName val="водоканал"/>
    </sheetNames>
    <sheetDataSet>
      <sheetData sheetId="0">
        <row r="10">
          <cell r="E10">
            <v>3070845.49</v>
          </cell>
        </row>
        <row r="13">
          <cell r="E13">
            <v>1943491.29</v>
          </cell>
        </row>
        <row r="15">
          <cell r="E15">
            <v>1158529.85</v>
          </cell>
        </row>
        <row r="29">
          <cell r="E29">
            <v>784961.44</v>
          </cell>
        </row>
        <row r="106">
          <cell r="E106">
            <v>1127354.2</v>
          </cell>
        </row>
        <row r="108">
          <cell r="E108">
            <v>1118354.2</v>
          </cell>
        </row>
        <row r="116">
          <cell r="E116">
            <v>9000</v>
          </cell>
        </row>
        <row r="152">
          <cell r="E152">
            <v>16449094.11</v>
          </cell>
        </row>
        <row r="156">
          <cell r="E156">
            <v>495523.24000000005</v>
          </cell>
        </row>
        <row r="171">
          <cell r="E171">
            <v>13497919.39</v>
          </cell>
        </row>
        <row r="178">
          <cell r="E178">
            <v>13360696</v>
          </cell>
        </row>
        <row r="227">
          <cell r="E227">
            <v>137223.39</v>
          </cell>
        </row>
        <row r="243">
          <cell r="E243">
            <v>2181521.6799999997</v>
          </cell>
        </row>
        <row r="249">
          <cell r="E249">
            <v>274129.8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72"/>
  <sheetViews>
    <sheetView tabSelected="1" view="pageBreakPreview" zoomScaleSheetLayoutView="100" zoomScalePageLayoutView="0" workbookViewId="0" topLeftCell="A4">
      <selection activeCell="B7" sqref="B7"/>
    </sheetView>
  </sheetViews>
  <sheetFormatPr defaultColWidth="9.00390625" defaultRowHeight="12.75"/>
  <cols>
    <col min="1" max="1" width="33.75390625" style="0" customWidth="1"/>
    <col min="2" max="2" width="55.625" style="0" customWidth="1"/>
    <col min="3" max="3" width="36.125" style="0" customWidth="1"/>
    <col min="4" max="4" width="13.00390625" style="0" bestFit="1" customWidth="1"/>
    <col min="5" max="5" width="16.00390625" style="0" customWidth="1"/>
  </cols>
  <sheetData>
    <row r="1" spans="1:3" ht="15">
      <c r="A1" s="3"/>
      <c r="B1" s="73"/>
      <c r="C1" s="73" t="s">
        <v>339</v>
      </c>
    </row>
    <row r="2" spans="1:3" ht="15">
      <c r="A2" s="3"/>
      <c r="B2" s="73"/>
      <c r="C2" s="148" t="s">
        <v>338</v>
      </c>
    </row>
    <row r="3" spans="1:3" ht="15">
      <c r="A3" s="3"/>
      <c r="B3" s="73"/>
      <c r="C3" s="148"/>
    </row>
    <row r="4" spans="1:3" ht="15">
      <c r="A4" s="3"/>
      <c r="B4" s="73"/>
      <c r="C4" s="148"/>
    </row>
    <row r="5" spans="1:3" ht="15">
      <c r="A5" s="3"/>
      <c r="B5" s="73"/>
      <c r="C5" s="148"/>
    </row>
    <row r="6" spans="1:3" ht="15">
      <c r="A6" s="3"/>
      <c r="B6" s="73"/>
      <c r="C6" s="73" t="s">
        <v>468</v>
      </c>
    </row>
    <row r="7" spans="1:2" ht="12.75">
      <c r="A7" s="3"/>
      <c r="B7" s="3"/>
    </row>
    <row r="8" spans="1:2" ht="12.75">
      <c r="A8" s="3"/>
      <c r="B8" s="3"/>
    </row>
    <row r="9" spans="1:3" ht="36" customHeight="1">
      <c r="A9" s="147" t="s">
        <v>355</v>
      </c>
      <c r="B9" s="147"/>
      <c r="C9" s="147"/>
    </row>
    <row r="10" spans="1:3" ht="28.5" customHeight="1">
      <c r="A10" s="147" t="s">
        <v>443</v>
      </c>
      <c r="B10" s="147"/>
      <c r="C10" s="147"/>
    </row>
    <row r="11" spans="1:3" ht="18.75">
      <c r="A11" s="74"/>
      <c r="B11" s="75" t="s">
        <v>388</v>
      </c>
      <c r="C11" s="76" t="s">
        <v>389</v>
      </c>
    </row>
    <row r="12" spans="1:4" ht="35.25" customHeight="1">
      <c r="A12" s="77" t="s">
        <v>317</v>
      </c>
      <c r="B12" s="77" t="s">
        <v>318</v>
      </c>
      <c r="C12" s="77" t="s">
        <v>467</v>
      </c>
      <c r="D12" s="91" t="e">
        <f>109171.8-#REF!</f>
        <v>#REF!</v>
      </c>
    </row>
    <row r="13" spans="1:3" ht="18.75">
      <c r="A13" s="37">
        <v>1</v>
      </c>
      <c r="B13" s="37">
        <v>2</v>
      </c>
      <c r="C13" s="37">
        <v>3</v>
      </c>
    </row>
    <row r="14" spans="1:3" ht="18.75">
      <c r="A14" s="78" t="s">
        <v>319</v>
      </c>
      <c r="B14" s="79" t="s">
        <v>10</v>
      </c>
      <c r="C14" s="92">
        <f>C15+C54</f>
        <v>87655.66</v>
      </c>
    </row>
    <row r="15" spans="1:5" ht="22.5" customHeight="1">
      <c r="A15" s="80" t="s">
        <v>194</v>
      </c>
      <c r="B15" s="81" t="s">
        <v>320</v>
      </c>
      <c r="C15" s="93">
        <f>C16+C23+C28+C30+C32+C37+C41+C45+C50</f>
        <v>53723.700000000004</v>
      </c>
      <c r="D15" t="e">
        <f>#REF!*2.5%</f>
        <v>#REF!</v>
      </c>
      <c r="E15" t="e">
        <f>#REF!*5%</f>
        <v>#REF!</v>
      </c>
    </row>
    <row r="16" spans="1:3" ht="25.5" customHeight="1">
      <c r="A16" s="80" t="s">
        <v>196</v>
      </c>
      <c r="B16" s="80" t="s">
        <v>195</v>
      </c>
      <c r="C16" s="143">
        <f>C17+C18+C19+C20+C21+C22</f>
        <v>20031.000000000004</v>
      </c>
    </row>
    <row r="17" spans="1:3" ht="131.25">
      <c r="A17" s="82" t="s">
        <v>197</v>
      </c>
      <c r="B17" s="82" t="s">
        <v>321</v>
      </c>
      <c r="C17" s="94">
        <f>19403</f>
        <v>19403</v>
      </c>
    </row>
    <row r="18" spans="1:3" ht="192" customHeight="1">
      <c r="A18" s="83" t="s">
        <v>198</v>
      </c>
      <c r="B18" s="83" t="s">
        <v>322</v>
      </c>
      <c r="C18" s="94">
        <f>111.7</f>
        <v>111.7</v>
      </c>
    </row>
    <row r="19" spans="1:3" ht="75">
      <c r="A19" s="83" t="s">
        <v>199</v>
      </c>
      <c r="B19" s="83" t="s">
        <v>323</v>
      </c>
      <c r="C19" s="94">
        <f>102.4</f>
        <v>102.4</v>
      </c>
    </row>
    <row r="20" spans="1:3" ht="150" hidden="1">
      <c r="A20" s="83" t="s">
        <v>390</v>
      </c>
      <c r="B20" s="83" t="s">
        <v>324</v>
      </c>
      <c r="C20" s="94">
        <v>0</v>
      </c>
    </row>
    <row r="21" spans="1:3" ht="150" hidden="1">
      <c r="A21" s="83" t="s">
        <v>340</v>
      </c>
      <c r="B21" s="83" t="s">
        <v>341</v>
      </c>
      <c r="C21" s="94">
        <v>0</v>
      </c>
    </row>
    <row r="22" spans="1:3" ht="150">
      <c r="A22" s="83" t="s">
        <v>340</v>
      </c>
      <c r="B22" s="83" t="s">
        <v>428</v>
      </c>
      <c r="C22" s="94">
        <f>224+189.9</f>
        <v>413.9</v>
      </c>
    </row>
    <row r="23" spans="1:3" ht="56.25">
      <c r="A23" s="83" t="s">
        <v>201</v>
      </c>
      <c r="B23" s="83" t="s">
        <v>200</v>
      </c>
      <c r="C23" s="94">
        <f>C24+C25+C26+C27</f>
        <v>7286.3</v>
      </c>
    </row>
    <row r="24" spans="1:3" ht="112.5">
      <c r="A24" s="83" t="s">
        <v>203</v>
      </c>
      <c r="B24" s="81" t="s">
        <v>202</v>
      </c>
      <c r="C24" s="94">
        <f>1666.4+1920.1</f>
        <v>3586.5</v>
      </c>
    </row>
    <row r="25" spans="1:3" ht="150">
      <c r="A25" s="83" t="s">
        <v>204</v>
      </c>
      <c r="B25" s="81" t="s">
        <v>325</v>
      </c>
      <c r="C25" s="94">
        <f>10.7+10.4</f>
        <v>21.1</v>
      </c>
    </row>
    <row r="26" spans="1:3" ht="112.5" customHeight="1">
      <c r="A26" s="83" t="s">
        <v>206</v>
      </c>
      <c r="B26" s="81" t="s">
        <v>205</v>
      </c>
      <c r="C26" s="94">
        <f>2016.3+2115.1</f>
        <v>4131.4</v>
      </c>
    </row>
    <row r="27" spans="1:3" ht="112.5" customHeight="1">
      <c r="A27" s="83" t="s">
        <v>208</v>
      </c>
      <c r="B27" s="81" t="s">
        <v>207</v>
      </c>
      <c r="C27" s="94">
        <f>-223.6-229.1</f>
        <v>-452.7</v>
      </c>
    </row>
    <row r="28" spans="1:3" ht="18.75">
      <c r="A28" s="83" t="s">
        <v>210</v>
      </c>
      <c r="B28" s="83" t="s">
        <v>209</v>
      </c>
      <c r="C28" s="94">
        <f>C29</f>
        <v>2690.2</v>
      </c>
    </row>
    <row r="29" spans="1:3" ht="18.75">
      <c r="A29" s="83" t="s">
        <v>211</v>
      </c>
      <c r="B29" s="83" t="s">
        <v>209</v>
      </c>
      <c r="C29" s="94">
        <f>1811.7+878.5</f>
        <v>2690.2</v>
      </c>
    </row>
    <row r="30" spans="1:3" ht="26.25" customHeight="1">
      <c r="A30" s="83" t="s">
        <v>326</v>
      </c>
      <c r="B30" s="81" t="s">
        <v>212</v>
      </c>
      <c r="C30" s="94">
        <f>C31</f>
        <v>522.65</v>
      </c>
    </row>
    <row r="31" spans="1:3" ht="75">
      <c r="A31" s="83" t="s">
        <v>214</v>
      </c>
      <c r="B31" s="83" t="s">
        <v>213</v>
      </c>
      <c r="C31" s="94">
        <f>227.2+295.45</f>
        <v>522.65</v>
      </c>
    </row>
    <row r="32" spans="1:3" ht="18.75">
      <c r="A32" s="83" t="s">
        <v>216</v>
      </c>
      <c r="B32" s="83" t="s">
        <v>215</v>
      </c>
      <c r="C32" s="94">
        <f>C33+C35</f>
        <v>19937.07</v>
      </c>
    </row>
    <row r="33" spans="1:3" ht="18.75">
      <c r="A33" s="83" t="s">
        <v>218</v>
      </c>
      <c r="B33" s="83" t="s">
        <v>217</v>
      </c>
      <c r="C33" s="94">
        <f>C34</f>
        <v>19284.47</v>
      </c>
    </row>
    <row r="34" spans="1:3" ht="56.25">
      <c r="A34" s="83" t="s">
        <v>220</v>
      </c>
      <c r="B34" s="83" t="s">
        <v>219</v>
      </c>
      <c r="C34" s="94">
        <f>5421.1+13863.37</f>
        <v>19284.47</v>
      </c>
    </row>
    <row r="35" spans="1:3" ht="18.75">
      <c r="A35" s="83" t="s">
        <v>222</v>
      </c>
      <c r="B35" s="83" t="s">
        <v>221</v>
      </c>
      <c r="C35" s="94">
        <f>C36</f>
        <v>652.6</v>
      </c>
    </row>
    <row r="36" spans="1:3" ht="75">
      <c r="A36" s="83" t="s">
        <v>224</v>
      </c>
      <c r="B36" s="83" t="s">
        <v>223</v>
      </c>
      <c r="C36" s="94">
        <f>477.3+175.3</f>
        <v>652.6</v>
      </c>
    </row>
    <row r="37" spans="1:3" ht="56.25">
      <c r="A37" s="83" t="s">
        <v>327</v>
      </c>
      <c r="B37" s="83" t="s">
        <v>225</v>
      </c>
      <c r="C37" s="94">
        <f>C38+C39+C40</f>
        <v>2537.3</v>
      </c>
    </row>
    <row r="38" spans="1:3" ht="131.25">
      <c r="A38" s="83" t="s">
        <v>226</v>
      </c>
      <c r="B38" s="83" t="s">
        <v>328</v>
      </c>
      <c r="C38" s="94">
        <f>1158+969.6</f>
        <v>2127.6</v>
      </c>
    </row>
    <row r="39" spans="1:3" ht="131.25">
      <c r="A39" s="83" t="s">
        <v>228</v>
      </c>
      <c r="B39" s="83" t="s">
        <v>227</v>
      </c>
      <c r="C39" s="94">
        <v>0</v>
      </c>
    </row>
    <row r="40" spans="1:3" ht="131.25">
      <c r="A40" s="83" t="s">
        <v>230</v>
      </c>
      <c r="B40" s="83" t="s">
        <v>229</v>
      </c>
      <c r="C40" s="94">
        <f>238.3+171.4</f>
        <v>409.70000000000005</v>
      </c>
    </row>
    <row r="41" spans="1:3" ht="37.5">
      <c r="A41" s="83" t="s">
        <v>329</v>
      </c>
      <c r="B41" s="83" t="s">
        <v>231</v>
      </c>
      <c r="C41" s="94">
        <f>C42+C43+C44</f>
        <v>426.9</v>
      </c>
    </row>
    <row r="42" spans="1:3" ht="131.25" hidden="1">
      <c r="A42" s="83" t="s">
        <v>233</v>
      </c>
      <c r="B42" s="83" t="s">
        <v>232</v>
      </c>
      <c r="C42" s="94">
        <f>500-500</f>
        <v>0</v>
      </c>
    </row>
    <row r="43" spans="1:3" ht="75">
      <c r="A43" s="83" t="s">
        <v>235</v>
      </c>
      <c r="B43" s="83" t="s">
        <v>234</v>
      </c>
      <c r="C43" s="94">
        <f>254+172.9</f>
        <v>426.9</v>
      </c>
    </row>
    <row r="44" spans="1:3" ht="93.75">
      <c r="A44" s="83" t="s">
        <v>364</v>
      </c>
      <c r="B44" s="83" t="s">
        <v>365</v>
      </c>
      <c r="C44" s="94"/>
    </row>
    <row r="45" spans="1:3" ht="18.75">
      <c r="A45" s="83" t="s">
        <v>237</v>
      </c>
      <c r="B45" s="83" t="s">
        <v>236</v>
      </c>
      <c r="C45" s="94">
        <f>C47+C48+C49</f>
        <v>24</v>
      </c>
    </row>
    <row r="46" spans="1:3" ht="109.5" customHeight="1" hidden="1">
      <c r="A46" s="95" t="s">
        <v>391</v>
      </c>
      <c r="B46" s="95" t="s">
        <v>392</v>
      </c>
      <c r="C46" s="94">
        <v>0</v>
      </c>
    </row>
    <row r="47" spans="1:3" ht="72" customHeight="1">
      <c r="A47" s="83" t="s">
        <v>381</v>
      </c>
      <c r="B47" s="83" t="s">
        <v>383</v>
      </c>
      <c r="C47" s="94">
        <f>18+5</f>
        <v>23</v>
      </c>
    </row>
    <row r="48" spans="1:3" ht="72" customHeight="1">
      <c r="A48" s="83" t="s">
        <v>393</v>
      </c>
      <c r="B48" s="83" t="s">
        <v>394</v>
      </c>
      <c r="C48" s="94">
        <v>0</v>
      </c>
    </row>
    <row r="49" spans="1:3" ht="223.5" customHeight="1">
      <c r="A49" s="83" t="s">
        <v>382</v>
      </c>
      <c r="B49" s="83" t="s">
        <v>384</v>
      </c>
      <c r="C49" s="94">
        <v>1</v>
      </c>
    </row>
    <row r="50" spans="1:3" ht="39" customHeight="1">
      <c r="A50" s="83" t="s">
        <v>239</v>
      </c>
      <c r="B50" s="83" t="s">
        <v>238</v>
      </c>
      <c r="C50" s="94">
        <f>C51+C52</f>
        <v>268.28</v>
      </c>
    </row>
    <row r="51" spans="1:3" ht="33.75" customHeight="1">
      <c r="A51" s="83" t="s">
        <v>241</v>
      </c>
      <c r="B51" s="83" t="s">
        <v>240</v>
      </c>
      <c r="C51" s="94">
        <v>212</v>
      </c>
    </row>
    <row r="52" spans="1:3" ht="33.75" customHeight="1">
      <c r="A52" s="83" t="s">
        <v>445</v>
      </c>
      <c r="B52" s="83" t="s">
        <v>446</v>
      </c>
      <c r="C52" s="94">
        <f>C53</f>
        <v>56.28</v>
      </c>
    </row>
    <row r="53" spans="1:3" ht="33.75" customHeight="1">
      <c r="A53" s="83" t="s">
        <v>444</v>
      </c>
      <c r="B53" s="83" t="s">
        <v>446</v>
      </c>
      <c r="C53" s="94">
        <v>56.28</v>
      </c>
    </row>
    <row r="54" spans="1:3" ht="18.75">
      <c r="A54" s="84" t="s">
        <v>243</v>
      </c>
      <c r="B54" s="83" t="s">
        <v>242</v>
      </c>
      <c r="C54" s="127">
        <f>C55+C58+C67+C70+C72</f>
        <v>33931.96000000001</v>
      </c>
    </row>
    <row r="55" spans="1:3" ht="18.75">
      <c r="A55" s="84" t="s">
        <v>330</v>
      </c>
      <c r="B55" s="83" t="s">
        <v>244</v>
      </c>
      <c r="C55" s="94">
        <f>SUM(C56:C57)</f>
        <v>1285.6</v>
      </c>
    </row>
    <row r="56" spans="1:3" ht="56.25">
      <c r="A56" s="96" t="s">
        <v>331</v>
      </c>
      <c r="B56" s="81" t="s">
        <v>332</v>
      </c>
      <c r="C56" s="94">
        <f>642.9+642.7</f>
        <v>1285.6</v>
      </c>
    </row>
    <row r="57" spans="1:3" ht="56.25" hidden="1">
      <c r="A57" s="96" t="s">
        <v>282</v>
      </c>
      <c r="B57" s="81" t="s">
        <v>281</v>
      </c>
      <c r="C57" s="94">
        <v>0</v>
      </c>
    </row>
    <row r="58" spans="1:3" ht="18.75">
      <c r="A58" s="83" t="s">
        <v>333</v>
      </c>
      <c r="B58" s="83" t="s">
        <v>245</v>
      </c>
      <c r="C58" s="94">
        <f>SUM(C61:C66)</f>
        <v>9425.7</v>
      </c>
    </row>
    <row r="59" spans="1:3" ht="112.5">
      <c r="A59" s="83" t="s">
        <v>459</v>
      </c>
      <c r="B59" s="83" t="s">
        <v>460</v>
      </c>
      <c r="C59" s="94">
        <v>0</v>
      </c>
    </row>
    <row r="60" spans="1:3" ht="150">
      <c r="A60" s="83" t="s">
        <v>461</v>
      </c>
      <c r="B60" s="83" t="s">
        <v>462</v>
      </c>
      <c r="C60" s="94">
        <v>0</v>
      </c>
    </row>
    <row r="61" spans="1:4" ht="150">
      <c r="A61" s="83" t="s">
        <v>366</v>
      </c>
      <c r="B61" s="83" t="s">
        <v>367</v>
      </c>
      <c r="C61" s="93">
        <v>0</v>
      </c>
      <c r="D61" s="3"/>
    </row>
    <row r="62" spans="1:4" ht="150">
      <c r="A62" s="83" t="s">
        <v>463</v>
      </c>
      <c r="B62" s="83" t="s">
        <v>464</v>
      </c>
      <c r="C62" s="93">
        <v>0</v>
      </c>
      <c r="D62" s="3"/>
    </row>
    <row r="63" spans="1:4" ht="75">
      <c r="A63" s="83" t="s">
        <v>334</v>
      </c>
      <c r="B63" s="83" t="s">
        <v>246</v>
      </c>
      <c r="C63" s="93">
        <v>0</v>
      </c>
      <c r="D63" s="3"/>
    </row>
    <row r="64" spans="1:4" ht="75">
      <c r="A64" s="83" t="s">
        <v>465</v>
      </c>
      <c r="B64" s="83" t="s">
        <v>466</v>
      </c>
      <c r="C64" s="93">
        <v>0</v>
      </c>
      <c r="D64" s="3"/>
    </row>
    <row r="65" spans="1:4" ht="93.75">
      <c r="A65" s="83" t="s">
        <v>335</v>
      </c>
      <c r="B65" s="83" t="s">
        <v>306</v>
      </c>
      <c r="C65" s="93">
        <v>0</v>
      </c>
      <c r="D65" s="3"/>
    </row>
    <row r="66" spans="1:4" ht="37.5">
      <c r="A66" s="83" t="s">
        <v>336</v>
      </c>
      <c r="B66" s="83" t="s">
        <v>247</v>
      </c>
      <c r="C66" s="93">
        <f>9425.7</f>
        <v>9425.7</v>
      </c>
      <c r="D66" s="3"/>
    </row>
    <row r="67" spans="1:4" ht="37.5">
      <c r="A67" s="83" t="s">
        <v>427</v>
      </c>
      <c r="B67" s="83" t="s">
        <v>248</v>
      </c>
      <c r="C67" s="93">
        <f>C68+C69</f>
        <v>24307.4</v>
      </c>
      <c r="D67" s="87"/>
    </row>
    <row r="68" spans="1:4" ht="146.25" customHeight="1">
      <c r="A68" s="83" t="s">
        <v>426</v>
      </c>
      <c r="B68" s="83" t="s">
        <v>395</v>
      </c>
      <c r="C68" s="93">
        <v>0</v>
      </c>
      <c r="D68" s="3"/>
    </row>
    <row r="69" spans="1:4" ht="56.25">
      <c r="A69" s="83" t="s">
        <v>425</v>
      </c>
      <c r="B69" s="83" t="s">
        <v>337</v>
      </c>
      <c r="C69" s="93">
        <f>24307.4</f>
        <v>24307.4</v>
      </c>
      <c r="D69" s="3"/>
    </row>
    <row r="70" spans="1:3" ht="37.5">
      <c r="A70" s="83" t="s">
        <v>396</v>
      </c>
      <c r="B70" s="83" t="s">
        <v>397</v>
      </c>
      <c r="C70" s="93">
        <f>C71</f>
        <v>0</v>
      </c>
    </row>
    <row r="71" spans="1:3" ht="37.5">
      <c r="A71" s="83" t="s">
        <v>398</v>
      </c>
      <c r="B71" s="83" t="s">
        <v>399</v>
      </c>
      <c r="C71" s="93">
        <v>0</v>
      </c>
    </row>
    <row r="72" spans="1:3" ht="78" customHeight="1">
      <c r="A72" s="83" t="s">
        <v>429</v>
      </c>
      <c r="B72" s="83" t="s">
        <v>430</v>
      </c>
      <c r="C72" s="93">
        <v>-1086.74</v>
      </c>
    </row>
  </sheetData>
  <sheetProtection/>
  <mergeCells count="3">
    <mergeCell ref="A9:C9"/>
    <mergeCell ref="A10:C10"/>
    <mergeCell ref="C2:C5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6" r:id="rId1"/>
  <rowBreaks count="1" manualBreakCount="1">
    <brk id="2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5"/>
  <sheetViews>
    <sheetView view="pageBreakPreview" zoomScaleSheetLayoutView="100" zoomScalePageLayoutView="0" workbookViewId="0" topLeftCell="A4">
      <selection activeCell="G6" sqref="G6"/>
    </sheetView>
  </sheetViews>
  <sheetFormatPr defaultColWidth="9.00390625" defaultRowHeight="12.75"/>
  <cols>
    <col min="1" max="1" width="50.125" style="0" customWidth="1"/>
    <col min="2" max="2" width="8.125" style="0" customWidth="1"/>
    <col min="5" max="5" width="17.875" style="0" customWidth="1"/>
    <col min="6" max="6" width="5.375" style="0" customWidth="1"/>
    <col min="7" max="7" width="36.125" style="0" customWidth="1"/>
    <col min="9" max="9" width="12.75390625" style="0" bestFit="1" customWidth="1"/>
    <col min="11" max="11" width="11.75390625" style="0" bestFit="1" customWidth="1"/>
  </cols>
  <sheetData>
    <row r="1" spans="1:7" ht="15">
      <c r="A1" s="6"/>
      <c r="B1" s="6"/>
      <c r="C1" s="6"/>
      <c r="D1" s="48"/>
      <c r="E1" s="48"/>
      <c r="F1" s="48"/>
      <c r="G1" s="48" t="s">
        <v>258</v>
      </c>
    </row>
    <row r="2" spans="1:7" ht="15">
      <c r="A2" s="11"/>
      <c r="B2" s="11"/>
      <c r="C2" s="6"/>
      <c r="D2" s="28"/>
      <c r="E2" s="28"/>
      <c r="F2" s="28"/>
      <c r="G2" s="150" t="str">
        <f>'приложение 1'!C2:C5</f>
        <v>к постановлению администрации городского поселения город Бобров Бобровского муниципального района Воронежской области</v>
      </c>
    </row>
    <row r="3" spans="1:7" ht="15">
      <c r="A3" s="6"/>
      <c r="B3" s="6"/>
      <c r="C3" s="6"/>
      <c r="D3" s="28"/>
      <c r="E3" s="28"/>
      <c r="F3" s="28"/>
      <c r="G3" s="150"/>
    </row>
    <row r="4" spans="1:7" ht="15">
      <c r="A4" s="6"/>
      <c r="B4" s="6"/>
      <c r="C4" s="6"/>
      <c r="D4" s="28"/>
      <c r="E4" s="28"/>
      <c r="F4" s="28"/>
      <c r="G4" s="150"/>
    </row>
    <row r="5" spans="1:7" ht="15">
      <c r="A5" s="6"/>
      <c r="B5" s="6"/>
      <c r="C5" s="6"/>
      <c r="D5" s="28"/>
      <c r="E5" s="28"/>
      <c r="F5" s="28"/>
      <c r="G5" s="150"/>
    </row>
    <row r="6" spans="1:7" ht="15">
      <c r="A6" s="6"/>
      <c r="B6" s="6"/>
      <c r="C6" s="6"/>
      <c r="D6" s="28"/>
      <c r="E6" s="28"/>
      <c r="F6" s="28"/>
      <c r="G6" s="28" t="str">
        <f>'приложение 1'!C6</f>
        <v>от "14" июля 2022 года №303</v>
      </c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6"/>
      <c r="B8" s="6"/>
      <c r="C8" s="11"/>
      <c r="D8" s="11"/>
      <c r="E8" s="11"/>
      <c r="F8" s="6"/>
      <c r="G8" s="6"/>
    </row>
    <row r="9" spans="1:7" ht="23.25" customHeight="1">
      <c r="A9" s="149" t="s">
        <v>400</v>
      </c>
      <c r="B9" s="149"/>
      <c r="C9" s="149"/>
      <c r="D9" s="149"/>
      <c r="E9" s="149"/>
      <c r="F9" s="149"/>
      <c r="G9" s="149"/>
    </row>
    <row r="10" spans="1:7" ht="20.25" customHeight="1">
      <c r="A10" s="149" t="str">
        <f>'приложение 1'!A10:C10</f>
        <v>за 2 квартал 2022 года</v>
      </c>
      <c r="B10" s="149"/>
      <c r="C10" s="149"/>
      <c r="D10" s="149"/>
      <c r="E10" s="149"/>
      <c r="F10" s="149"/>
      <c r="G10" s="149"/>
    </row>
    <row r="11" spans="1:7" ht="12.75">
      <c r="A11" s="6"/>
      <c r="B11" s="6"/>
      <c r="C11" s="11"/>
      <c r="D11" s="11"/>
      <c r="E11" s="11"/>
      <c r="F11" s="11"/>
      <c r="G11" s="6" t="s">
        <v>401</v>
      </c>
    </row>
    <row r="12" spans="1:7" ht="2.25" customHeight="1">
      <c r="A12" s="6"/>
      <c r="B12" s="6"/>
      <c r="C12" s="6"/>
      <c r="D12" s="6"/>
      <c r="E12" s="6"/>
      <c r="F12" s="6"/>
      <c r="G12" s="6"/>
    </row>
    <row r="13" spans="1:7" s="26" customFormat="1" ht="30.75" customHeight="1">
      <c r="A13" s="20" t="s">
        <v>7</v>
      </c>
      <c r="B13" s="20" t="s">
        <v>40</v>
      </c>
      <c r="C13" s="20" t="s">
        <v>9</v>
      </c>
      <c r="D13" s="20" t="s">
        <v>8</v>
      </c>
      <c r="E13" s="20" t="s">
        <v>19</v>
      </c>
      <c r="F13" s="20" t="s">
        <v>18</v>
      </c>
      <c r="G13" s="21" t="str">
        <f>'приложение 1'!C12</f>
        <v>исполнено на 01.07.2022г.</v>
      </c>
    </row>
    <row r="14" spans="1:7" ht="13.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3">
        <v>7</v>
      </c>
    </row>
    <row r="15" spans="1:7" s="34" customFormat="1" ht="18.75">
      <c r="A15" s="32" t="s">
        <v>10</v>
      </c>
      <c r="B15" s="32"/>
      <c r="C15" s="33"/>
      <c r="D15" s="33"/>
      <c r="E15" s="33"/>
      <c r="F15" s="33"/>
      <c r="G15" s="137">
        <f>G16</f>
        <v>107197.7</v>
      </c>
    </row>
    <row r="16" spans="1:7" s="4" customFormat="1" ht="41.25" customHeight="1">
      <c r="A16" s="35" t="s">
        <v>49</v>
      </c>
      <c r="B16" s="36" t="s">
        <v>48</v>
      </c>
      <c r="C16" s="37"/>
      <c r="D16" s="37"/>
      <c r="E16" s="37"/>
      <c r="F16" s="37"/>
      <c r="G16" s="136">
        <f>G17+G53+G71+G98+G163+G174+G190</f>
        <v>107197.7</v>
      </c>
    </row>
    <row r="17" spans="1:7" s="125" customFormat="1" ht="18.75">
      <c r="A17" s="138" t="s">
        <v>38</v>
      </c>
      <c r="B17" s="124" t="s">
        <v>48</v>
      </c>
      <c r="C17" s="124" t="s">
        <v>11</v>
      </c>
      <c r="D17" s="124"/>
      <c r="E17" s="139"/>
      <c r="F17" s="140"/>
      <c r="G17" s="122">
        <f>G18+G28+G35+G40</f>
        <v>19520</v>
      </c>
    </row>
    <row r="18" spans="1:9" s="3" customFormat="1" ht="48.75" customHeight="1">
      <c r="A18" s="14" t="s">
        <v>47</v>
      </c>
      <c r="B18" s="17" t="s">
        <v>48</v>
      </c>
      <c r="C18" s="17" t="s">
        <v>11</v>
      </c>
      <c r="D18" s="17" t="s">
        <v>12</v>
      </c>
      <c r="E18" s="17"/>
      <c r="F18" s="39"/>
      <c r="G18" s="97">
        <f>G22+G23+G24+G26+G27</f>
        <v>3070.9</v>
      </c>
      <c r="I18" s="132">
        <f>'[2]на 01.07.2022'!$E$10</f>
        <v>3070845.49</v>
      </c>
    </row>
    <row r="19" spans="1:7" s="3" customFormat="1" ht="63" customHeight="1">
      <c r="A19" s="14" t="s">
        <v>145</v>
      </c>
      <c r="B19" s="17" t="s">
        <v>48</v>
      </c>
      <c r="C19" s="17" t="s">
        <v>11</v>
      </c>
      <c r="D19" s="17" t="s">
        <v>12</v>
      </c>
      <c r="E19" s="17" t="s">
        <v>51</v>
      </c>
      <c r="F19" s="39"/>
      <c r="G19" s="97">
        <f>G20</f>
        <v>3070.9</v>
      </c>
    </row>
    <row r="20" spans="1:7" s="3" customFormat="1" ht="29.25" customHeight="1">
      <c r="A20" s="14" t="s">
        <v>54</v>
      </c>
      <c r="B20" s="17" t="s">
        <v>48</v>
      </c>
      <c r="C20" s="17" t="s">
        <v>11</v>
      </c>
      <c r="D20" s="17" t="s">
        <v>12</v>
      </c>
      <c r="E20" s="17" t="s">
        <v>52</v>
      </c>
      <c r="F20" s="39"/>
      <c r="G20" s="97">
        <f>G21+G25</f>
        <v>3070.9</v>
      </c>
    </row>
    <row r="21" spans="1:9" s="3" customFormat="1" ht="30.75" customHeight="1">
      <c r="A21" s="14" t="s">
        <v>55</v>
      </c>
      <c r="B21" s="17" t="s">
        <v>48</v>
      </c>
      <c r="C21" s="17" t="s">
        <v>11</v>
      </c>
      <c r="D21" s="17" t="s">
        <v>12</v>
      </c>
      <c r="E21" s="17" t="s">
        <v>53</v>
      </c>
      <c r="F21" s="39"/>
      <c r="G21" s="97">
        <f>G22+G23+G24</f>
        <v>1943.5</v>
      </c>
      <c r="I21" s="132">
        <f>'[2]на 01.07.2022'!$E$13</f>
        <v>1943491.29</v>
      </c>
    </row>
    <row r="22" spans="1:9" s="3" customFormat="1" ht="80.25" customHeight="1">
      <c r="A22" s="14" t="s">
        <v>56</v>
      </c>
      <c r="B22" s="17" t="s">
        <v>48</v>
      </c>
      <c r="C22" s="17" t="s">
        <v>11</v>
      </c>
      <c r="D22" s="17" t="s">
        <v>12</v>
      </c>
      <c r="E22" s="17" t="s">
        <v>57</v>
      </c>
      <c r="F22" s="17" t="s">
        <v>27</v>
      </c>
      <c r="G22" s="97">
        <v>1158.5</v>
      </c>
      <c r="I22" s="132">
        <f>'[2]на 01.07.2022'!$E$15</f>
        <v>1158529.85</v>
      </c>
    </row>
    <row r="23" spans="1:9" s="3" customFormat="1" ht="43.5" customHeight="1">
      <c r="A23" s="14" t="s">
        <v>71</v>
      </c>
      <c r="B23" s="17" t="s">
        <v>48</v>
      </c>
      <c r="C23" s="17" t="s">
        <v>11</v>
      </c>
      <c r="D23" s="17" t="s">
        <v>12</v>
      </c>
      <c r="E23" s="17" t="s">
        <v>57</v>
      </c>
      <c r="F23" s="17" t="s">
        <v>25</v>
      </c>
      <c r="G23" s="97">
        <v>785</v>
      </c>
      <c r="I23" s="132">
        <f>'[2]на 01.07.2022'!$E$29</f>
        <v>784961.44</v>
      </c>
    </row>
    <row r="24" spans="1:7" s="3" customFormat="1" ht="32.25" customHeight="1">
      <c r="A24" s="14" t="s">
        <v>58</v>
      </c>
      <c r="B24" s="17" t="s">
        <v>48</v>
      </c>
      <c r="C24" s="17" t="s">
        <v>11</v>
      </c>
      <c r="D24" s="17" t="s">
        <v>12</v>
      </c>
      <c r="E24" s="17" t="s">
        <v>57</v>
      </c>
      <c r="F24" s="17" t="s">
        <v>28</v>
      </c>
      <c r="G24" s="97">
        <v>0</v>
      </c>
    </row>
    <row r="25" spans="1:9" s="3" customFormat="1" ht="32.25" customHeight="1">
      <c r="A25" s="14" t="s">
        <v>61</v>
      </c>
      <c r="B25" s="17" t="s">
        <v>48</v>
      </c>
      <c r="C25" s="17" t="s">
        <v>11</v>
      </c>
      <c r="D25" s="17" t="s">
        <v>12</v>
      </c>
      <c r="E25" s="17" t="s">
        <v>59</v>
      </c>
      <c r="F25" s="17"/>
      <c r="G25" s="97">
        <f>G26+G27</f>
        <v>1127.4</v>
      </c>
      <c r="I25" s="132">
        <f>'[2]на 01.07.2022'!$E$106</f>
        <v>1127354.2</v>
      </c>
    </row>
    <row r="26" spans="1:9" s="3" customFormat="1" ht="79.5" customHeight="1">
      <c r="A26" s="14" t="s">
        <v>63</v>
      </c>
      <c r="B26" s="17" t="s">
        <v>48</v>
      </c>
      <c r="C26" s="17" t="s">
        <v>11</v>
      </c>
      <c r="D26" s="17" t="s">
        <v>12</v>
      </c>
      <c r="E26" s="17" t="s">
        <v>60</v>
      </c>
      <c r="F26" s="17" t="s">
        <v>27</v>
      </c>
      <c r="G26" s="97">
        <f>859+259.4</f>
        <v>1118.4</v>
      </c>
      <c r="I26" s="132">
        <f>'[2]на 01.07.2022'!$E$108</f>
        <v>1118354.2</v>
      </c>
    </row>
    <row r="27" spans="1:9" s="3" customFormat="1" ht="46.5" customHeight="1">
      <c r="A27" s="14" t="s">
        <v>179</v>
      </c>
      <c r="B27" s="17" t="s">
        <v>48</v>
      </c>
      <c r="C27" s="17" t="s">
        <v>11</v>
      </c>
      <c r="D27" s="17" t="s">
        <v>12</v>
      </c>
      <c r="E27" s="17" t="s">
        <v>60</v>
      </c>
      <c r="F27" s="17" t="s">
        <v>25</v>
      </c>
      <c r="G27" s="97">
        <v>9</v>
      </c>
      <c r="I27" s="132">
        <f>'[2]на 01.07.2022'!$E$116</f>
        <v>9000</v>
      </c>
    </row>
    <row r="28" spans="1:7" s="3" customFormat="1" ht="29.25" customHeight="1">
      <c r="A28" s="14" t="s">
        <v>272</v>
      </c>
      <c r="B28" s="17" t="s">
        <v>48</v>
      </c>
      <c r="C28" s="17" t="s">
        <v>11</v>
      </c>
      <c r="D28" s="17" t="s">
        <v>273</v>
      </c>
      <c r="E28" s="17"/>
      <c r="F28" s="17"/>
      <c r="G28" s="97">
        <f>G29</f>
        <v>0</v>
      </c>
    </row>
    <row r="29" spans="1:7" s="3" customFormat="1" ht="46.5" customHeight="1">
      <c r="A29" s="14" t="s">
        <v>265</v>
      </c>
      <c r="B29" s="17" t="s">
        <v>48</v>
      </c>
      <c r="C29" s="17" t="s">
        <v>11</v>
      </c>
      <c r="D29" s="17" t="s">
        <v>273</v>
      </c>
      <c r="E29" s="17" t="s">
        <v>51</v>
      </c>
      <c r="F29" s="17"/>
      <c r="G29" s="97">
        <f>G30</f>
        <v>0</v>
      </c>
    </row>
    <row r="30" spans="1:7" s="3" customFormat="1" ht="35.25" customHeight="1">
      <c r="A30" s="14" t="s">
        <v>274</v>
      </c>
      <c r="B30" s="17" t="s">
        <v>48</v>
      </c>
      <c r="C30" s="17" t="s">
        <v>11</v>
      </c>
      <c r="D30" s="17" t="s">
        <v>273</v>
      </c>
      <c r="E30" s="17" t="s">
        <v>275</v>
      </c>
      <c r="F30" s="17"/>
      <c r="G30" s="97">
        <f>G31+G33</f>
        <v>0</v>
      </c>
    </row>
    <row r="31" spans="1:7" s="3" customFormat="1" ht="28.5" customHeight="1">
      <c r="A31" s="14" t="s">
        <v>276</v>
      </c>
      <c r="B31" s="17" t="s">
        <v>48</v>
      </c>
      <c r="C31" s="17" t="s">
        <v>11</v>
      </c>
      <c r="D31" s="17" t="s">
        <v>273</v>
      </c>
      <c r="E31" s="17" t="s">
        <v>277</v>
      </c>
      <c r="F31" s="17"/>
      <c r="G31" s="97">
        <f>G32</f>
        <v>0</v>
      </c>
    </row>
    <row r="32" spans="1:7" s="3" customFormat="1" ht="54" customHeight="1">
      <c r="A32" s="14" t="s">
        <v>402</v>
      </c>
      <c r="B32" s="17" t="s">
        <v>48</v>
      </c>
      <c r="C32" s="17" t="s">
        <v>11</v>
      </c>
      <c r="D32" s="17" t="s">
        <v>273</v>
      </c>
      <c r="E32" s="17" t="s">
        <v>278</v>
      </c>
      <c r="F32" s="17" t="s">
        <v>28</v>
      </c>
      <c r="G32" s="97">
        <v>0</v>
      </c>
    </row>
    <row r="33" spans="1:7" s="3" customFormat="1" ht="70.5" customHeight="1">
      <c r="A33" s="14" t="s">
        <v>403</v>
      </c>
      <c r="B33" s="17" t="s">
        <v>48</v>
      </c>
      <c r="C33" s="17" t="s">
        <v>11</v>
      </c>
      <c r="D33" s="17" t="s">
        <v>273</v>
      </c>
      <c r="E33" s="17" t="s">
        <v>404</v>
      </c>
      <c r="F33" s="17"/>
      <c r="G33" s="97">
        <f>G34</f>
        <v>0</v>
      </c>
    </row>
    <row r="34" spans="1:7" s="3" customFormat="1" ht="54" customHeight="1">
      <c r="A34" s="14" t="s">
        <v>405</v>
      </c>
      <c r="B34" s="17" t="s">
        <v>48</v>
      </c>
      <c r="C34" s="17" t="s">
        <v>11</v>
      </c>
      <c r="D34" s="17" t="s">
        <v>273</v>
      </c>
      <c r="E34" s="17" t="s">
        <v>406</v>
      </c>
      <c r="F34" s="17" t="s">
        <v>25</v>
      </c>
      <c r="G34" s="97">
        <v>0</v>
      </c>
    </row>
    <row r="35" spans="1:7" s="3" customFormat="1" ht="22.5" customHeight="1">
      <c r="A35" s="14" t="s">
        <v>0</v>
      </c>
      <c r="B35" s="17" t="s">
        <v>48</v>
      </c>
      <c r="C35" s="17" t="s">
        <v>11</v>
      </c>
      <c r="D35" s="17" t="s">
        <v>21</v>
      </c>
      <c r="E35" s="17"/>
      <c r="F35" s="17"/>
      <c r="G35" s="97">
        <f>G36</f>
        <v>0</v>
      </c>
    </row>
    <row r="36" spans="1:7" s="3" customFormat="1" ht="62.25" customHeight="1">
      <c r="A36" s="14" t="s">
        <v>145</v>
      </c>
      <c r="B36" s="17" t="s">
        <v>48</v>
      </c>
      <c r="C36" s="17" t="s">
        <v>11</v>
      </c>
      <c r="D36" s="17" t="s">
        <v>21</v>
      </c>
      <c r="E36" s="17" t="s">
        <v>51</v>
      </c>
      <c r="F36" s="17"/>
      <c r="G36" s="97">
        <f>G37</f>
        <v>0</v>
      </c>
    </row>
    <row r="37" spans="1:7" s="3" customFormat="1" ht="33" customHeight="1">
      <c r="A37" s="14" t="s">
        <v>54</v>
      </c>
      <c r="B37" s="17" t="s">
        <v>48</v>
      </c>
      <c r="C37" s="17" t="s">
        <v>11</v>
      </c>
      <c r="D37" s="17" t="s">
        <v>21</v>
      </c>
      <c r="E37" s="17" t="s">
        <v>52</v>
      </c>
      <c r="F37" s="17"/>
      <c r="G37" s="97">
        <f>G38</f>
        <v>0</v>
      </c>
    </row>
    <row r="38" spans="1:7" s="3" customFormat="1" ht="33" customHeight="1">
      <c r="A38" s="14" t="s">
        <v>64</v>
      </c>
      <c r="B38" s="17" t="s">
        <v>48</v>
      </c>
      <c r="C38" s="17" t="s">
        <v>11</v>
      </c>
      <c r="D38" s="17" t="s">
        <v>21</v>
      </c>
      <c r="E38" s="17" t="s">
        <v>62</v>
      </c>
      <c r="F38" s="17"/>
      <c r="G38" s="97">
        <f>G39</f>
        <v>0</v>
      </c>
    </row>
    <row r="39" spans="1:7" s="3" customFormat="1" ht="71.25" customHeight="1">
      <c r="A39" s="14" t="s">
        <v>65</v>
      </c>
      <c r="B39" s="17" t="s">
        <v>48</v>
      </c>
      <c r="C39" s="17" t="s">
        <v>11</v>
      </c>
      <c r="D39" s="17" t="s">
        <v>21</v>
      </c>
      <c r="E39" s="17" t="s">
        <v>66</v>
      </c>
      <c r="F39" s="17" t="s">
        <v>28</v>
      </c>
      <c r="G39" s="97">
        <v>0</v>
      </c>
    </row>
    <row r="40" spans="1:9" s="125" customFormat="1" ht="25.5" customHeight="1">
      <c r="A40" s="123" t="s">
        <v>37</v>
      </c>
      <c r="B40" s="124" t="s">
        <v>48</v>
      </c>
      <c r="C40" s="124" t="s">
        <v>11</v>
      </c>
      <c r="D40" s="124" t="s">
        <v>22</v>
      </c>
      <c r="E40" s="124"/>
      <c r="F40" s="124"/>
      <c r="G40" s="122">
        <f>G44+G46+G47+G51+G52+G48</f>
        <v>16449.1</v>
      </c>
      <c r="I40" s="141">
        <f>'[2]на 01.07.2022'!$E$152</f>
        <v>16449094.11</v>
      </c>
    </row>
    <row r="41" spans="1:7" s="3" customFormat="1" ht="63" customHeight="1">
      <c r="A41" s="14" t="s">
        <v>50</v>
      </c>
      <c r="B41" s="17" t="s">
        <v>48</v>
      </c>
      <c r="C41" s="17" t="s">
        <v>11</v>
      </c>
      <c r="D41" s="17" t="s">
        <v>22</v>
      </c>
      <c r="E41" s="17" t="s">
        <v>51</v>
      </c>
      <c r="F41" s="17"/>
      <c r="G41" s="97">
        <f>G42</f>
        <v>16449.1</v>
      </c>
    </row>
    <row r="42" spans="1:7" s="3" customFormat="1" ht="30.75" customHeight="1">
      <c r="A42" s="14" t="s">
        <v>54</v>
      </c>
      <c r="B42" s="17" t="s">
        <v>48</v>
      </c>
      <c r="C42" s="17" t="s">
        <v>11</v>
      </c>
      <c r="D42" s="17" t="s">
        <v>22</v>
      </c>
      <c r="E42" s="17" t="s">
        <v>52</v>
      </c>
      <c r="F42" s="17"/>
      <c r="G42" s="97">
        <f>G43+G45+G50</f>
        <v>16449.1</v>
      </c>
    </row>
    <row r="43" spans="1:9" s="3" customFormat="1" ht="33" customHeight="1">
      <c r="A43" s="14" t="s">
        <v>55</v>
      </c>
      <c r="B43" s="17" t="s">
        <v>48</v>
      </c>
      <c r="C43" s="17" t="s">
        <v>11</v>
      </c>
      <c r="D43" s="17" t="s">
        <v>22</v>
      </c>
      <c r="E43" s="17" t="s">
        <v>53</v>
      </c>
      <c r="F43" s="17"/>
      <c r="G43" s="97">
        <f>G44</f>
        <v>495.53</v>
      </c>
      <c r="I43" s="132"/>
    </row>
    <row r="44" spans="1:9" s="3" customFormat="1" ht="46.5" customHeight="1">
      <c r="A44" s="14" t="s">
        <v>71</v>
      </c>
      <c r="B44" s="17" t="s">
        <v>48</v>
      </c>
      <c r="C44" s="17" t="s">
        <v>11</v>
      </c>
      <c r="D44" s="17" t="s">
        <v>22</v>
      </c>
      <c r="E44" s="17" t="s">
        <v>57</v>
      </c>
      <c r="F44" s="17" t="s">
        <v>25</v>
      </c>
      <c r="G44" s="97">
        <f>115.2+380.33</f>
        <v>495.53</v>
      </c>
      <c r="I44" s="132">
        <f>'[2]на 01.07.2022'!$E$156</f>
        <v>495523.24000000005</v>
      </c>
    </row>
    <row r="45" spans="1:9" s="3" customFormat="1" ht="74.25" customHeight="1">
      <c r="A45" s="14" t="s">
        <v>67</v>
      </c>
      <c r="B45" s="17" t="s">
        <v>48</v>
      </c>
      <c r="C45" s="17" t="s">
        <v>11</v>
      </c>
      <c r="D45" s="17" t="s">
        <v>22</v>
      </c>
      <c r="E45" s="17" t="s">
        <v>68</v>
      </c>
      <c r="F45" s="17"/>
      <c r="G45" s="97">
        <f>G46+G47+G48</f>
        <v>13497.919999999998</v>
      </c>
      <c r="I45" s="132">
        <f>'[2]на 01.07.2022'!$E$171</f>
        <v>13497919.39</v>
      </c>
    </row>
    <row r="46" spans="1:9" s="3" customFormat="1" ht="48.75" customHeight="1">
      <c r="A46" s="14" t="s">
        <v>180</v>
      </c>
      <c r="B46" s="17" t="s">
        <v>48</v>
      </c>
      <c r="C46" s="17" t="s">
        <v>11</v>
      </c>
      <c r="D46" s="17" t="s">
        <v>22</v>
      </c>
      <c r="E46" s="17" t="s">
        <v>69</v>
      </c>
      <c r="F46" s="17" t="s">
        <v>25</v>
      </c>
      <c r="G46" s="97">
        <f>9984.5+2750.9+599+26.3</f>
        <v>13360.699999999999</v>
      </c>
      <c r="I46" s="132">
        <f>'[2]на 01.07.2022'!$E$178</f>
        <v>13360696</v>
      </c>
    </row>
    <row r="47" spans="1:7" s="3" customFormat="1" ht="48.75" customHeight="1">
      <c r="A47" s="14" t="s">
        <v>188</v>
      </c>
      <c r="B47" s="17" t="s">
        <v>48</v>
      </c>
      <c r="C47" s="17" t="s">
        <v>11</v>
      </c>
      <c r="D47" s="17" t="s">
        <v>22</v>
      </c>
      <c r="E47" s="17" t="s">
        <v>69</v>
      </c>
      <c r="F47" s="17" t="s">
        <v>26</v>
      </c>
      <c r="G47" s="97">
        <v>0</v>
      </c>
    </row>
    <row r="48" spans="1:9" s="3" customFormat="1" ht="48.75" customHeight="1">
      <c r="A48" s="14" t="s">
        <v>122</v>
      </c>
      <c r="B48" s="17" t="s">
        <v>48</v>
      </c>
      <c r="C48" s="17" t="s">
        <v>11</v>
      </c>
      <c r="D48" s="17" t="s">
        <v>22</v>
      </c>
      <c r="E48" s="17" t="s">
        <v>69</v>
      </c>
      <c r="F48" s="17" t="s">
        <v>28</v>
      </c>
      <c r="G48" s="97">
        <f>137.22</f>
        <v>137.22</v>
      </c>
      <c r="I48" s="132">
        <f>'[2]на 01.07.2022'!$E$227</f>
        <v>137223.39</v>
      </c>
    </row>
    <row r="49" spans="1:7" s="125" customFormat="1" ht="48.75" customHeight="1">
      <c r="A49" s="123" t="s">
        <v>441</v>
      </c>
      <c r="B49" s="124" t="s">
        <v>48</v>
      </c>
      <c r="C49" s="124" t="s">
        <v>11</v>
      </c>
      <c r="D49" s="124" t="s">
        <v>22</v>
      </c>
      <c r="E49" s="124" t="s">
        <v>442</v>
      </c>
      <c r="F49" s="124" t="s">
        <v>28</v>
      </c>
      <c r="G49" s="122">
        <v>0</v>
      </c>
    </row>
    <row r="50" spans="1:11" s="70" customFormat="1" ht="33" customHeight="1">
      <c r="A50" s="98" t="s">
        <v>283</v>
      </c>
      <c r="B50" s="69" t="s">
        <v>48</v>
      </c>
      <c r="C50" s="69" t="s">
        <v>11</v>
      </c>
      <c r="D50" s="69" t="s">
        <v>22</v>
      </c>
      <c r="E50" s="69" t="s">
        <v>284</v>
      </c>
      <c r="F50" s="69"/>
      <c r="G50" s="99">
        <f>G51+G52</f>
        <v>2455.65</v>
      </c>
      <c r="I50" s="133">
        <f>I51+I52</f>
        <v>2455651.4799999995</v>
      </c>
      <c r="K50" s="133">
        <f>I51+I52</f>
        <v>2455651.4799999995</v>
      </c>
    </row>
    <row r="51" spans="1:9" s="70" customFormat="1" ht="82.5" customHeight="1">
      <c r="A51" s="71" t="s">
        <v>285</v>
      </c>
      <c r="B51" s="69" t="s">
        <v>48</v>
      </c>
      <c r="C51" s="69" t="s">
        <v>11</v>
      </c>
      <c r="D51" s="69" t="s">
        <v>22</v>
      </c>
      <c r="E51" s="69" t="s">
        <v>286</v>
      </c>
      <c r="F51" s="69" t="s">
        <v>27</v>
      </c>
      <c r="G51" s="99">
        <f>2181.52</f>
        <v>2181.52</v>
      </c>
      <c r="I51" s="133">
        <f>'[2]на 01.07.2022'!$E$243</f>
        <v>2181521.6799999997</v>
      </c>
    </row>
    <row r="52" spans="1:9" s="70" customFormat="1" ht="46.5" customHeight="1">
      <c r="A52" s="71" t="s">
        <v>287</v>
      </c>
      <c r="B52" s="69" t="s">
        <v>48</v>
      </c>
      <c r="C52" s="69" t="s">
        <v>11</v>
      </c>
      <c r="D52" s="69" t="s">
        <v>22</v>
      </c>
      <c r="E52" s="69" t="s">
        <v>286</v>
      </c>
      <c r="F52" s="69" t="s">
        <v>25</v>
      </c>
      <c r="G52" s="99">
        <f>274.13</f>
        <v>274.13</v>
      </c>
      <c r="I52" s="133">
        <f>'[2]на 01.07.2022'!$E$249</f>
        <v>274129.8</v>
      </c>
    </row>
    <row r="53" spans="1:7" s="125" customFormat="1" ht="30" customHeight="1">
      <c r="A53" s="123" t="s">
        <v>262</v>
      </c>
      <c r="B53" s="124" t="s">
        <v>48</v>
      </c>
      <c r="C53" s="124" t="s">
        <v>16</v>
      </c>
      <c r="D53" s="124"/>
      <c r="E53" s="124"/>
      <c r="F53" s="124"/>
      <c r="G53" s="122">
        <f>G54+G66+G61</f>
        <v>676.6</v>
      </c>
    </row>
    <row r="54" spans="1:7" s="3" customFormat="1" ht="30" customHeight="1">
      <c r="A54" s="14" t="s">
        <v>307</v>
      </c>
      <c r="B54" s="17" t="s">
        <v>48</v>
      </c>
      <c r="C54" s="17" t="s">
        <v>16</v>
      </c>
      <c r="D54" s="17" t="s">
        <v>24</v>
      </c>
      <c r="F54" s="17"/>
      <c r="G54" s="97">
        <f>G55</f>
        <v>0</v>
      </c>
    </row>
    <row r="55" spans="1:7" s="3" customFormat="1" ht="42" customHeight="1">
      <c r="A55" s="14" t="s">
        <v>265</v>
      </c>
      <c r="B55" s="17" t="s">
        <v>48</v>
      </c>
      <c r="C55" s="17" t="s">
        <v>16</v>
      </c>
      <c r="D55" s="17" t="s">
        <v>24</v>
      </c>
      <c r="E55" s="17" t="s">
        <v>51</v>
      </c>
      <c r="F55" s="17"/>
      <c r="G55" s="97">
        <f>G56</f>
        <v>0</v>
      </c>
    </row>
    <row r="56" spans="1:7" s="3" customFormat="1" ht="30" customHeight="1">
      <c r="A56" s="14" t="s">
        <v>266</v>
      </c>
      <c r="B56" s="17" t="s">
        <v>48</v>
      </c>
      <c r="C56" s="17" t="s">
        <v>16</v>
      </c>
      <c r="D56" s="17" t="s">
        <v>24</v>
      </c>
      <c r="E56" s="17" t="s">
        <v>267</v>
      </c>
      <c r="F56" s="17"/>
      <c r="G56" s="97">
        <f>G57</f>
        <v>0</v>
      </c>
    </row>
    <row r="57" spans="1:7" s="3" customFormat="1" ht="43.5" customHeight="1">
      <c r="A57" s="14" t="s">
        <v>308</v>
      </c>
      <c r="B57" s="17" t="s">
        <v>48</v>
      </c>
      <c r="C57" s="17" t="s">
        <v>16</v>
      </c>
      <c r="D57" s="17" t="s">
        <v>24</v>
      </c>
      <c r="E57" s="17" t="s">
        <v>312</v>
      </c>
      <c r="F57" s="17"/>
      <c r="G57" s="97">
        <f>G58+G59+G60</f>
        <v>0</v>
      </c>
    </row>
    <row r="58" spans="1:7" s="3" customFormat="1" ht="55.5" customHeight="1">
      <c r="A58" s="14" t="s">
        <v>309</v>
      </c>
      <c r="B58" s="17" t="s">
        <v>48</v>
      </c>
      <c r="C58" s="17" t="s">
        <v>16</v>
      </c>
      <c r="D58" s="17" t="s">
        <v>24</v>
      </c>
      <c r="E58" s="17" t="s">
        <v>313</v>
      </c>
      <c r="F58" s="17" t="s">
        <v>25</v>
      </c>
      <c r="G58" s="97">
        <v>0</v>
      </c>
    </row>
    <row r="59" spans="1:7" s="3" customFormat="1" ht="66" customHeight="1">
      <c r="A59" s="14" t="s">
        <v>310</v>
      </c>
      <c r="B59" s="17" t="s">
        <v>48</v>
      </c>
      <c r="C59" s="17" t="s">
        <v>16</v>
      </c>
      <c r="D59" s="17" t="s">
        <v>24</v>
      </c>
      <c r="E59" s="17" t="s">
        <v>313</v>
      </c>
      <c r="F59" s="17" t="s">
        <v>34</v>
      </c>
      <c r="G59" s="97">
        <v>0</v>
      </c>
    </row>
    <row r="60" spans="1:7" s="3" customFormat="1" ht="55.5" customHeight="1">
      <c r="A60" s="14" t="s">
        <v>311</v>
      </c>
      <c r="B60" s="17" t="s">
        <v>48</v>
      </c>
      <c r="C60" s="17" t="s">
        <v>16</v>
      </c>
      <c r="D60" s="17" t="s">
        <v>24</v>
      </c>
      <c r="E60" s="17" t="s">
        <v>314</v>
      </c>
      <c r="F60" s="17" t="s">
        <v>34</v>
      </c>
      <c r="G60" s="97">
        <v>0</v>
      </c>
    </row>
    <row r="61" spans="1:7" s="3" customFormat="1" ht="31.5" customHeight="1">
      <c r="A61" s="14" t="s">
        <v>407</v>
      </c>
      <c r="B61" s="17" t="s">
        <v>48</v>
      </c>
      <c r="C61" s="17" t="s">
        <v>16</v>
      </c>
      <c r="D61" s="17" t="s">
        <v>17</v>
      </c>
      <c r="E61" s="17"/>
      <c r="F61" s="17"/>
      <c r="G61" s="97">
        <f>G62</f>
        <v>0</v>
      </c>
    </row>
    <row r="62" spans="1:7" s="3" customFormat="1" ht="42" customHeight="1">
      <c r="A62" s="14" t="s">
        <v>265</v>
      </c>
      <c r="B62" s="17" t="s">
        <v>48</v>
      </c>
      <c r="C62" s="17" t="s">
        <v>16</v>
      </c>
      <c r="D62" s="17" t="s">
        <v>17</v>
      </c>
      <c r="E62" s="17" t="s">
        <v>51</v>
      </c>
      <c r="F62" s="17"/>
      <c r="G62" s="97">
        <f>G63</f>
        <v>0</v>
      </c>
    </row>
    <row r="63" spans="1:7" s="3" customFormat="1" ht="35.25" customHeight="1">
      <c r="A63" s="14" t="s">
        <v>266</v>
      </c>
      <c r="B63" s="17" t="s">
        <v>48</v>
      </c>
      <c r="C63" s="17" t="s">
        <v>16</v>
      </c>
      <c r="D63" s="17" t="s">
        <v>17</v>
      </c>
      <c r="E63" s="17" t="s">
        <v>267</v>
      </c>
      <c r="F63" s="17"/>
      <c r="G63" s="97">
        <f>G64</f>
        <v>0</v>
      </c>
    </row>
    <row r="64" spans="1:7" s="3" customFormat="1" ht="42" customHeight="1">
      <c r="A64" s="14" t="s">
        <v>308</v>
      </c>
      <c r="B64" s="17" t="s">
        <v>48</v>
      </c>
      <c r="C64" s="17" t="s">
        <v>16</v>
      </c>
      <c r="D64" s="17" t="s">
        <v>17</v>
      </c>
      <c r="E64" s="17" t="s">
        <v>312</v>
      </c>
      <c r="F64" s="17"/>
      <c r="G64" s="97">
        <f>G65</f>
        <v>0</v>
      </c>
    </row>
    <row r="65" spans="1:7" s="3" customFormat="1" ht="43.5" customHeight="1">
      <c r="A65" s="14" t="s">
        <v>289</v>
      </c>
      <c r="B65" s="17" t="s">
        <v>48</v>
      </c>
      <c r="C65" s="17" t="s">
        <v>16</v>
      </c>
      <c r="D65" s="17" t="s">
        <v>17</v>
      </c>
      <c r="E65" s="17" t="s">
        <v>408</v>
      </c>
      <c r="F65" s="17" t="s">
        <v>25</v>
      </c>
      <c r="G65" s="97">
        <v>0</v>
      </c>
    </row>
    <row r="66" spans="1:7" s="3" customFormat="1" ht="30.75" customHeight="1">
      <c r="A66" s="14" t="s">
        <v>263</v>
      </c>
      <c r="B66" s="17" t="s">
        <v>48</v>
      </c>
      <c r="C66" s="17" t="s">
        <v>16</v>
      </c>
      <c r="D66" s="17" t="s">
        <v>264</v>
      </c>
      <c r="E66" s="17"/>
      <c r="F66" s="17"/>
      <c r="G66" s="97">
        <f>G67</f>
        <v>676.6</v>
      </c>
    </row>
    <row r="67" spans="1:7" s="3" customFormat="1" ht="45.75" customHeight="1">
      <c r="A67" s="14" t="s">
        <v>265</v>
      </c>
      <c r="B67" s="17" t="s">
        <v>48</v>
      </c>
      <c r="C67" s="17" t="s">
        <v>16</v>
      </c>
      <c r="D67" s="17" t="s">
        <v>264</v>
      </c>
      <c r="E67" s="17" t="s">
        <v>51</v>
      </c>
      <c r="F67" s="17"/>
      <c r="G67" s="97">
        <f>G68</f>
        <v>676.6</v>
      </c>
    </row>
    <row r="68" spans="1:7" s="3" customFormat="1" ht="33" customHeight="1">
      <c r="A68" s="14" t="s">
        <v>266</v>
      </c>
      <c r="B68" s="17" t="s">
        <v>48</v>
      </c>
      <c r="C68" s="17" t="s">
        <v>16</v>
      </c>
      <c r="D68" s="17" t="s">
        <v>264</v>
      </c>
      <c r="E68" s="17" t="s">
        <v>267</v>
      </c>
      <c r="F68" s="17"/>
      <c r="G68" s="97">
        <f>G69</f>
        <v>676.6</v>
      </c>
    </row>
    <row r="69" spans="1:7" s="3" customFormat="1" ht="35.25" customHeight="1">
      <c r="A69" s="14" t="s">
        <v>268</v>
      </c>
      <c r="B69" s="17" t="s">
        <v>48</v>
      </c>
      <c r="C69" s="17" t="s">
        <v>16</v>
      </c>
      <c r="D69" s="17" t="s">
        <v>264</v>
      </c>
      <c r="E69" s="17" t="s">
        <v>269</v>
      </c>
      <c r="F69" s="17"/>
      <c r="G69" s="97">
        <f>G70</f>
        <v>676.6</v>
      </c>
    </row>
    <row r="70" spans="1:7" s="3" customFormat="1" ht="46.5" customHeight="1">
      <c r="A70" s="14" t="s">
        <v>270</v>
      </c>
      <c r="B70" s="17" t="s">
        <v>48</v>
      </c>
      <c r="C70" s="17" t="s">
        <v>16</v>
      </c>
      <c r="D70" s="17" t="s">
        <v>264</v>
      </c>
      <c r="E70" s="17" t="s">
        <v>271</v>
      </c>
      <c r="F70" s="17" t="s">
        <v>25</v>
      </c>
      <c r="G70" s="97">
        <f>674+2.6</f>
        <v>676.6</v>
      </c>
    </row>
    <row r="71" spans="1:7" s="125" customFormat="1" ht="33.75" customHeight="1">
      <c r="A71" s="123" t="s">
        <v>1</v>
      </c>
      <c r="B71" s="124" t="s">
        <v>48</v>
      </c>
      <c r="C71" s="124" t="s">
        <v>12</v>
      </c>
      <c r="D71" s="124"/>
      <c r="E71" s="124"/>
      <c r="F71" s="124"/>
      <c r="G71" s="122">
        <f>G72+G77+G84</f>
        <v>25250.100000000002</v>
      </c>
    </row>
    <row r="72" spans="1:7" s="3" customFormat="1" ht="29.25" customHeight="1">
      <c r="A72" s="14" t="s">
        <v>36</v>
      </c>
      <c r="B72" s="17" t="s">
        <v>48</v>
      </c>
      <c r="C72" s="17" t="s">
        <v>12</v>
      </c>
      <c r="D72" s="17" t="s">
        <v>14</v>
      </c>
      <c r="E72" s="17"/>
      <c r="F72" s="17"/>
      <c r="G72" s="97">
        <f>G76</f>
        <v>469.5</v>
      </c>
    </row>
    <row r="73" spans="1:7" s="3" customFormat="1" ht="57.75" customHeight="1">
      <c r="A73" s="14" t="s">
        <v>50</v>
      </c>
      <c r="B73" s="17" t="s">
        <v>48</v>
      </c>
      <c r="C73" s="17" t="s">
        <v>12</v>
      </c>
      <c r="D73" s="17" t="s">
        <v>14</v>
      </c>
      <c r="E73" s="17" t="s">
        <v>51</v>
      </c>
      <c r="F73" s="17"/>
      <c r="G73" s="97">
        <f>G74</f>
        <v>469.5</v>
      </c>
    </row>
    <row r="74" spans="1:7" s="3" customFormat="1" ht="24.75" customHeight="1">
      <c r="A74" s="14" t="s">
        <v>73</v>
      </c>
      <c r="B74" s="17" t="s">
        <v>48</v>
      </c>
      <c r="C74" s="17" t="s">
        <v>12</v>
      </c>
      <c r="D74" s="17" t="s">
        <v>14</v>
      </c>
      <c r="E74" s="17" t="s">
        <v>72</v>
      </c>
      <c r="F74" s="17"/>
      <c r="G74" s="97">
        <f>G75</f>
        <v>469.5</v>
      </c>
    </row>
    <row r="75" spans="1:7" s="3" customFormat="1" ht="44.25" customHeight="1">
      <c r="A75" s="14" t="s">
        <v>74</v>
      </c>
      <c r="B75" s="17" t="s">
        <v>48</v>
      </c>
      <c r="C75" s="17" t="s">
        <v>12</v>
      </c>
      <c r="D75" s="17" t="s">
        <v>14</v>
      </c>
      <c r="E75" s="17" t="s">
        <v>75</v>
      </c>
      <c r="F75" s="17"/>
      <c r="G75" s="97">
        <f>G76</f>
        <v>469.5</v>
      </c>
    </row>
    <row r="76" spans="1:7" s="3" customFormat="1" ht="63.75" customHeight="1">
      <c r="A76" s="14" t="s">
        <v>181</v>
      </c>
      <c r="B76" s="17" t="s">
        <v>48</v>
      </c>
      <c r="C76" s="17" t="s">
        <v>12</v>
      </c>
      <c r="D76" s="17" t="s">
        <v>14</v>
      </c>
      <c r="E76" s="17" t="s">
        <v>76</v>
      </c>
      <c r="F76" s="17" t="s">
        <v>25</v>
      </c>
      <c r="G76" s="97">
        <f>160.6+308.9</f>
        <v>469.5</v>
      </c>
    </row>
    <row r="77" spans="1:7" s="3" customFormat="1" ht="27" customHeight="1">
      <c r="A77" s="14" t="s">
        <v>23</v>
      </c>
      <c r="B77" s="17" t="s">
        <v>48</v>
      </c>
      <c r="C77" s="17" t="s">
        <v>12</v>
      </c>
      <c r="D77" s="17" t="s">
        <v>24</v>
      </c>
      <c r="E77" s="17"/>
      <c r="F77" s="17"/>
      <c r="G77" s="97">
        <f>G78</f>
        <v>14916.900000000001</v>
      </c>
    </row>
    <row r="78" spans="1:7" s="3" customFormat="1" ht="46.5" customHeight="1">
      <c r="A78" s="14" t="s">
        <v>77</v>
      </c>
      <c r="B78" s="17" t="s">
        <v>48</v>
      </c>
      <c r="C78" s="17" t="s">
        <v>12</v>
      </c>
      <c r="D78" s="17" t="s">
        <v>24</v>
      </c>
      <c r="E78" s="17" t="s">
        <v>79</v>
      </c>
      <c r="F78" s="17"/>
      <c r="G78" s="97">
        <f>G79</f>
        <v>14916.900000000001</v>
      </c>
    </row>
    <row r="79" spans="1:7" s="3" customFormat="1" ht="35.25" customHeight="1">
      <c r="A79" s="14" t="s">
        <v>78</v>
      </c>
      <c r="B79" s="17" t="s">
        <v>48</v>
      </c>
      <c r="C79" s="17" t="s">
        <v>12</v>
      </c>
      <c r="D79" s="17" t="s">
        <v>24</v>
      </c>
      <c r="E79" s="17" t="s">
        <v>80</v>
      </c>
      <c r="F79" s="17"/>
      <c r="G79" s="97">
        <f>G80</f>
        <v>14916.900000000001</v>
      </c>
    </row>
    <row r="80" spans="1:7" s="3" customFormat="1" ht="35.25" customHeight="1">
      <c r="A80" s="14" t="s">
        <v>81</v>
      </c>
      <c r="B80" s="17" t="s">
        <v>48</v>
      </c>
      <c r="C80" s="17" t="s">
        <v>12</v>
      </c>
      <c r="D80" s="17" t="s">
        <v>24</v>
      </c>
      <c r="E80" s="40" t="s">
        <v>82</v>
      </c>
      <c r="F80" s="17"/>
      <c r="G80" s="97">
        <f>G81+G82+G83</f>
        <v>14916.900000000001</v>
      </c>
    </row>
    <row r="81" spans="1:7" s="3" customFormat="1" ht="45" customHeight="1">
      <c r="A81" s="14" t="s">
        <v>342</v>
      </c>
      <c r="B81" s="17" t="s">
        <v>48</v>
      </c>
      <c r="C81" s="17" t="s">
        <v>12</v>
      </c>
      <c r="D81" s="17" t="s">
        <v>24</v>
      </c>
      <c r="E81" s="40" t="s">
        <v>343</v>
      </c>
      <c r="F81" s="17" t="s">
        <v>25</v>
      </c>
      <c r="G81" s="97">
        <v>33.2</v>
      </c>
    </row>
    <row r="82" spans="1:7" s="3" customFormat="1" ht="48" customHeight="1">
      <c r="A82" s="14" t="s">
        <v>344</v>
      </c>
      <c r="B82" s="17" t="s">
        <v>48</v>
      </c>
      <c r="C82" s="17" t="s">
        <v>12</v>
      </c>
      <c r="D82" s="17" t="s">
        <v>24</v>
      </c>
      <c r="E82" s="17" t="s">
        <v>84</v>
      </c>
      <c r="F82" s="17" t="s">
        <v>25</v>
      </c>
      <c r="G82" s="97">
        <v>0</v>
      </c>
    </row>
    <row r="83" spans="1:7" s="3" customFormat="1" ht="45" customHeight="1">
      <c r="A83" s="14" t="s">
        <v>83</v>
      </c>
      <c r="B83" s="17" t="s">
        <v>48</v>
      </c>
      <c r="C83" s="17" t="s">
        <v>12</v>
      </c>
      <c r="D83" s="17" t="s">
        <v>24</v>
      </c>
      <c r="E83" s="17" t="s">
        <v>84</v>
      </c>
      <c r="F83" s="17" t="s">
        <v>28</v>
      </c>
      <c r="G83" s="97">
        <f>11930.9+2952.8</f>
        <v>14883.7</v>
      </c>
    </row>
    <row r="84" spans="1:7" s="3" customFormat="1" ht="27.75" customHeight="1">
      <c r="A84" s="14" t="s">
        <v>29</v>
      </c>
      <c r="B84" s="17" t="s">
        <v>48</v>
      </c>
      <c r="C84" s="17" t="s">
        <v>12</v>
      </c>
      <c r="D84" s="17" t="s">
        <v>13</v>
      </c>
      <c r="E84" s="17"/>
      <c r="F84" s="17"/>
      <c r="G84" s="97">
        <f>G85</f>
        <v>9863.7</v>
      </c>
    </row>
    <row r="85" spans="1:7" s="3" customFormat="1" ht="44.25" customHeight="1">
      <c r="A85" s="14" t="s">
        <v>77</v>
      </c>
      <c r="B85" s="17" t="s">
        <v>48</v>
      </c>
      <c r="C85" s="17" t="s">
        <v>12</v>
      </c>
      <c r="D85" s="17" t="s">
        <v>13</v>
      </c>
      <c r="E85" s="17" t="s">
        <v>79</v>
      </c>
      <c r="F85" s="17"/>
      <c r="G85" s="97">
        <f>G86</f>
        <v>9863.7</v>
      </c>
    </row>
    <row r="86" spans="1:7" s="3" customFormat="1" ht="27.75" customHeight="1">
      <c r="A86" s="14" t="s">
        <v>85</v>
      </c>
      <c r="B86" s="17" t="s">
        <v>48</v>
      </c>
      <c r="C86" s="17" t="s">
        <v>12</v>
      </c>
      <c r="D86" s="17" t="s">
        <v>13</v>
      </c>
      <c r="E86" s="17" t="s">
        <v>86</v>
      </c>
      <c r="F86" s="17"/>
      <c r="G86" s="97">
        <f>G87+G89+G92+G94+G96</f>
        <v>9863.7</v>
      </c>
    </row>
    <row r="87" spans="1:7" s="3" customFormat="1" ht="33.75" customHeight="1">
      <c r="A87" s="14" t="s">
        <v>409</v>
      </c>
      <c r="B87" s="17" t="s">
        <v>48</v>
      </c>
      <c r="C87" s="17" t="s">
        <v>12</v>
      </c>
      <c r="D87" s="17" t="s">
        <v>13</v>
      </c>
      <c r="E87" s="17" t="s">
        <v>410</v>
      </c>
      <c r="F87" s="17"/>
      <c r="G87" s="97">
        <f>G88</f>
        <v>509.6</v>
      </c>
    </row>
    <row r="88" spans="1:7" s="3" customFormat="1" ht="76.5" customHeight="1">
      <c r="A88" s="128" t="s">
        <v>457</v>
      </c>
      <c r="B88" s="17" t="s">
        <v>48</v>
      </c>
      <c r="C88" s="17" t="s">
        <v>12</v>
      </c>
      <c r="D88" s="17" t="s">
        <v>13</v>
      </c>
      <c r="E88" s="17" t="s">
        <v>411</v>
      </c>
      <c r="F88" s="17" t="s">
        <v>25</v>
      </c>
      <c r="G88" s="97">
        <f>453.3+56.3</f>
        <v>509.6</v>
      </c>
    </row>
    <row r="89" spans="1:7" s="3" customFormat="1" ht="70.5" customHeight="1">
      <c r="A89" s="14" t="s">
        <v>288</v>
      </c>
      <c r="B89" s="17" t="s">
        <v>48</v>
      </c>
      <c r="C89" s="17" t="s">
        <v>12</v>
      </c>
      <c r="D89" s="17" t="s">
        <v>13</v>
      </c>
      <c r="E89" s="17" t="s">
        <v>87</v>
      </c>
      <c r="F89" s="17"/>
      <c r="G89" s="97">
        <f>G90+G91</f>
        <v>8475.4</v>
      </c>
    </row>
    <row r="90" spans="1:7" s="3" customFormat="1" ht="67.5" customHeight="1">
      <c r="A90" s="14" t="s">
        <v>353</v>
      </c>
      <c r="B90" s="17" t="s">
        <v>48</v>
      </c>
      <c r="C90" s="17" t="s">
        <v>12</v>
      </c>
      <c r="D90" s="17" t="s">
        <v>13</v>
      </c>
      <c r="E90" s="17" t="s">
        <v>358</v>
      </c>
      <c r="F90" s="17" t="s">
        <v>26</v>
      </c>
      <c r="G90" s="97">
        <f>8424.5+50.9</f>
        <v>8475.4</v>
      </c>
    </row>
    <row r="91" spans="1:7" s="3" customFormat="1" ht="42.75" customHeight="1">
      <c r="A91" s="14" t="s">
        <v>289</v>
      </c>
      <c r="B91" s="17" t="s">
        <v>48</v>
      </c>
      <c r="C91" s="17" t="s">
        <v>12</v>
      </c>
      <c r="D91" s="17" t="s">
        <v>13</v>
      </c>
      <c r="E91" s="17" t="s">
        <v>88</v>
      </c>
      <c r="F91" s="17" t="s">
        <v>25</v>
      </c>
      <c r="G91" s="97">
        <v>0</v>
      </c>
    </row>
    <row r="92" spans="1:7" s="3" customFormat="1" ht="32.25" customHeight="1">
      <c r="A92" s="14" t="s">
        <v>89</v>
      </c>
      <c r="B92" s="17" t="s">
        <v>48</v>
      </c>
      <c r="C92" s="17" t="s">
        <v>12</v>
      </c>
      <c r="D92" s="17" t="s">
        <v>13</v>
      </c>
      <c r="E92" s="17" t="s">
        <v>90</v>
      </c>
      <c r="F92" s="17"/>
      <c r="G92" s="97">
        <f>G93</f>
        <v>814.7</v>
      </c>
    </row>
    <row r="93" spans="1:7" s="3" customFormat="1" ht="48" customHeight="1">
      <c r="A93" s="14" t="s">
        <v>182</v>
      </c>
      <c r="B93" s="17" t="s">
        <v>48</v>
      </c>
      <c r="C93" s="17" t="s">
        <v>12</v>
      </c>
      <c r="D93" s="17" t="s">
        <v>13</v>
      </c>
      <c r="E93" s="17" t="s">
        <v>91</v>
      </c>
      <c r="F93" s="17" t="s">
        <v>25</v>
      </c>
      <c r="G93" s="97">
        <f>30+179.4+75.3+111.4+418.6</f>
        <v>814.7</v>
      </c>
    </row>
    <row r="94" spans="1:7" s="3" customFormat="1" ht="24.75" customHeight="1">
      <c r="A94" s="14" t="s">
        <v>93</v>
      </c>
      <c r="B94" s="17" t="s">
        <v>48</v>
      </c>
      <c r="C94" s="17" t="s">
        <v>12</v>
      </c>
      <c r="D94" s="17" t="s">
        <v>13</v>
      </c>
      <c r="E94" s="17" t="s">
        <v>92</v>
      </c>
      <c r="F94" s="17"/>
      <c r="G94" s="97">
        <f>G95</f>
        <v>50</v>
      </c>
    </row>
    <row r="95" spans="1:7" s="3" customFormat="1" ht="70.5" customHeight="1">
      <c r="A95" s="14" t="s">
        <v>95</v>
      </c>
      <c r="B95" s="17" t="s">
        <v>48</v>
      </c>
      <c r="C95" s="17" t="s">
        <v>12</v>
      </c>
      <c r="D95" s="17" t="s">
        <v>13</v>
      </c>
      <c r="E95" s="17" t="s">
        <v>94</v>
      </c>
      <c r="F95" s="17" t="s">
        <v>20</v>
      </c>
      <c r="G95" s="97">
        <f>19.85+30.15</f>
        <v>50</v>
      </c>
    </row>
    <row r="96" spans="1:7" s="3" customFormat="1" ht="36" customHeight="1">
      <c r="A96" s="14" t="s">
        <v>96</v>
      </c>
      <c r="B96" s="17" t="s">
        <v>48</v>
      </c>
      <c r="C96" s="17" t="s">
        <v>12</v>
      </c>
      <c r="D96" s="17" t="s">
        <v>13</v>
      </c>
      <c r="E96" s="17" t="s">
        <v>97</v>
      </c>
      <c r="F96" s="17"/>
      <c r="G96" s="97">
        <f>G97</f>
        <v>14</v>
      </c>
    </row>
    <row r="97" spans="1:7" s="3" customFormat="1" ht="45" customHeight="1">
      <c r="A97" s="14" t="s">
        <v>183</v>
      </c>
      <c r="B97" s="17" t="s">
        <v>48</v>
      </c>
      <c r="C97" s="17" t="s">
        <v>12</v>
      </c>
      <c r="D97" s="17" t="s">
        <v>13</v>
      </c>
      <c r="E97" s="17" t="s">
        <v>98</v>
      </c>
      <c r="F97" s="17" t="s">
        <v>25</v>
      </c>
      <c r="G97" s="97">
        <v>14</v>
      </c>
    </row>
    <row r="98" spans="1:7" s="125" customFormat="1" ht="31.5" customHeight="1">
      <c r="A98" s="123" t="s">
        <v>30</v>
      </c>
      <c r="B98" s="124" t="s">
        <v>48</v>
      </c>
      <c r="C98" s="124" t="s">
        <v>14</v>
      </c>
      <c r="D98" s="124"/>
      <c r="E98" s="124"/>
      <c r="F98" s="124"/>
      <c r="G98" s="122">
        <f>G99+G115+G126+G146</f>
        <v>59168.2</v>
      </c>
    </row>
    <row r="99" spans="1:7" s="3" customFormat="1" ht="27.75" customHeight="1">
      <c r="A99" s="14" t="s">
        <v>2</v>
      </c>
      <c r="B99" s="17" t="s">
        <v>48</v>
      </c>
      <c r="C99" s="17" t="s">
        <v>14</v>
      </c>
      <c r="D99" s="17" t="s">
        <v>11</v>
      </c>
      <c r="E99" s="17"/>
      <c r="F99" s="17"/>
      <c r="G99" s="97">
        <f>G100</f>
        <v>26.799999999999997</v>
      </c>
    </row>
    <row r="100" spans="1:7" s="3" customFormat="1" ht="45.75" customHeight="1">
      <c r="A100" s="14" t="s">
        <v>77</v>
      </c>
      <c r="B100" s="17" t="s">
        <v>48</v>
      </c>
      <c r="C100" s="17" t="s">
        <v>14</v>
      </c>
      <c r="D100" s="17" t="s">
        <v>11</v>
      </c>
      <c r="E100" s="17" t="s">
        <v>79</v>
      </c>
      <c r="F100" s="17"/>
      <c r="G100" s="97">
        <f>G101</f>
        <v>26.799999999999997</v>
      </c>
    </row>
    <row r="101" spans="1:7" s="3" customFormat="1" ht="51.75" customHeight="1">
      <c r="A101" s="14" t="s">
        <v>99</v>
      </c>
      <c r="B101" s="17" t="s">
        <v>48</v>
      </c>
      <c r="C101" s="17" t="s">
        <v>14</v>
      </c>
      <c r="D101" s="17" t="s">
        <v>11</v>
      </c>
      <c r="E101" s="17" t="s">
        <v>100</v>
      </c>
      <c r="F101" s="17"/>
      <c r="G101" s="97">
        <f>G102++G104+G108+G110+G113</f>
        <v>26.799999999999997</v>
      </c>
    </row>
    <row r="102" spans="1:7" s="3" customFormat="1" ht="50.25" customHeight="1">
      <c r="A102" s="14" t="s">
        <v>345</v>
      </c>
      <c r="B102" s="17" t="s">
        <v>48</v>
      </c>
      <c r="C102" s="17" t="s">
        <v>14</v>
      </c>
      <c r="D102" s="17" t="s">
        <v>11</v>
      </c>
      <c r="E102" s="17" t="s">
        <v>101</v>
      </c>
      <c r="F102" s="17"/>
      <c r="G102" s="97">
        <f>G103</f>
        <v>0</v>
      </c>
    </row>
    <row r="103" spans="1:7" s="3" customFormat="1" ht="61.5" customHeight="1">
      <c r="A103" s="14" t="s">
        <v>187</v>
      </c>
      <c r="B103" s="17" t="s">
        <v>48</v>
      </c>
      <c r="C103" s="17" t="s">
        <v>14</v>
      </c>
      <c r="D103" s="17" t="s">
        <v>11</v>
      </c>
      <c r="E103" s="17" t="s">
        <v>346</v>
      </c>
      <c r="F103" s="17" t="s">
        <v>26</v>
      </c>
      <c r="G103" s="97">
        <v>0</v>
      </c>
    </row>
    <row r="104" spans="1:7" s="3" customFormat="1" ht="37.5" customHeight="1">
      <c r="A104" s="14" t="s">
        <v>376</v>
      </c>
      <c r="B104" s="17" t="s">
        <v>48</v>
      </c>
      <c r="C104" s="17" t="s">
        <v>14</v>
      </c>
      <c r="D104" s="17" t="s">
        <v>11</v>
      </c>
      <c r="E104" s="17" t="s">
        <v>412</v>
      </c>
      <c r="F104" s="17"/>
      <c r="G104" s="97">
        <f>G105+G106+G107</f>
        <v>0</v>
      </c>
    </row>
    <row r="105" spans="1:7" s="3" customFormat="1" ht="86.25" customHeight="1">
      <c r="A105" s="14" t="s">
        <v>413</v>
      </c>
      <c r="B105" s="17" t="s">
        <v>48</v>
      </c>
      <c r="C105" s="17" t="s">
        <v>14</v>
      </c>
      <c r="D105" s="17" t="s">
        <v>11</v>
      </c>
      <c r="E105" s="17" t="s">
        <v>386</v>
      </c>
      <c r="F105" s="17" t="s">
        <v>26</v>
      </c>
      <c r="G105" s="97">
        <v>0</v>
      </c>
    </row>
    <row r="106" spans="1:7" s="3" customFormat="1" ht="81.75" customHeight="1">
      <c r="A106" s="14" t="s">
        <v>414</v>
      </c>
      <c r="B106" s="17" t="s">
        <v>48</v>
      </c>
      <c r="C106" s="17" t="s">
        <v>14</v>
      </c>
      <c r="D106" s="17" t="s">
        <v>11</v>
      </c>
      <c r="E106" s="17" t="s">
        <v>387</v>
      </c>
      <c r="F106" s="17" t="s">
        <v>26</v>
      </c>
      <c r="G106" s="97">
        <v>0</v>
      </c>
    </row>
    <row r="107" spans="1:7" s="3" customFormat="1" ht="71.25" customHeight="1">
      <c r="A107" s="14" t="s">
        <v>378</v>
      </c>
      <c r="B107" s="17" t="s">
        <v>48</v>
      </c>
      <c r="C107" s="17" t="s">
        <v>14</v>
      </c>
      <c r="D107" s="17" t="s">
        <v>11</v>
      </c>
      <c r="E107" s="17" t="s">
        <v>415</v>
      </c>
      <c r="F107" s="17" t="s">
        <v>26</v>
      </c>
      <c r="G107" s="97">
        <v>0</v>
      </c>
    </row>
    <row r="108" spans="1:7" s="103" customFormat="1" ht="66.75" customHeight="1">
      <c r="A108" s="100" t="s">
        <v>347</v>
      </c>
      <c r="B108" s="101" t="s">
        <v>48</v>
      </c>
      <c r="C108" s="101" t="s">
        <v>14</v>
      </c>
      <c r="D108" s="101" t="s">
        <v>11</v>
      </c>
      <c r="E108" s="101" t="s">
        <v>103</v>
      </c>
      <c r="F108" s="101"/>
      <c r="G108" s="102">
        <f>G109</f>
        <v>0</v>
      </c>
    </row>
    <row r="109" spans="1:7" s="103" customFormat="1" ht="39" customHeight="1">
      <c r="A109" s="100" t="s">
        <v>348</v>
      </c>
      <c r="B109" s="101" t="s">
        <v>48</v>
      </c>
      <c r="C109" s="101" t="s">
        <v>14</v>
      </c>
      <c r="D109" s="101" t="s">
        <v>11</v>
      </c>
      <c r="E109" s="101" t="s">
        <v>104</v>
      </c>
      <c r="F109" s="101" t="s">
        <v>25</v>
      </c>
      <c r="G109" s="102">
        <v>0</v>
      </c>
    </row>
    <row r="110" spans="1:7" s="3" customFormat="1" ht="48" customHeight="1">
      <c r="A110" s="14" t="s">
        <v>371</v>
      </c>
      <c r="B110" s="17" t="s">
        <v>48</v>
      </c>
      <c r="C110" s="17" t="s">
        <v>14</v>
      </c>
      <c r="D110" s="17" t="s">
        <v>11</v>
      </c>
      <c r="E110" s="17" t="s">
        <v>106</v>
      </c>
      <c r="F110" s="17"/>
      <c r="G110" s="97">
        <f>G111+G112</f>
        <v>0</v>
      </c>
    </row>
    <row r="111" spans="1:7" s="3" customFormat="1" ht="98.25" customHeight="1">
      <c r="A111" s="14" t="s">
        <v>372</v>
      </c>
      <c r="B111" s="17" t="s">
        <v>48</v>
      </c>
      <c r="C111" s="17" t="s">
        <v>14</v>
      </c>
      <c r="D111" s="17" t="s">
        <v>11</v>
      </c>
      <c r="E111" s="17" t="s">
        <v>373</v>
      </c>
      <c r="F111" s="17" t="s">
        <v>26</v>
      </c>
      <c r="G111" s="97">
        <v>0</v>
      </c>
    </row>
    <row r="112" spans="1:7" s="3" customFormat="1" ht="99" customHeight="1">
      <c r="A112" s="14" t="s">
        <v>374</v>
      </c>
      <c r="B112" s="101" t="s">
        <v>48</v>
      </c>
      <c r="C112" s="101" t="s">
        <v>14</v>
      </c>
      <c r="D112" s="101" t="s">
        <v>11</v>
      </c>
      <c r="E112" s="17" t="s">
        <v>375</v>
      </c>
      <c r="F112" s="17" t="s">
        <v>26</v>
      </c>
      <c r="G112" s="97">
        <v>0</v>
      </c>
    </row>
    <row r="113" spans="1:7" s="3" customFormat="1" ht="49.5" customHeight="1">
      <c r="A113" s="14" t="s">
        <v>108</v>
      </c>
      <c r="B113" s="17" t="s">
        <v>48</v>
      </c>
      <c r="C113" s="17" t="s">
        <v>14</v>
      </c>
      <c r="D113" s="17" t="s">
        <v>11</v>
      </c>
      <c r="E113" s="17" t="s">
        <v>109</v>
      </c>
      <c r="F113" s="17"/>
      <c r="G113" s="97">
        <f>G114</f>
        <v>26.799999999999997</v>
      </c>
    </row>
    <row r="114" spans="1:7" s="3" customFormat="1" ht="60" customHeight="1">
      <c r="A114" s="14" t="s">
        <v>279</v>
      </c>
      <c r="B114" s="17" t="s">
        <v>48</v>
      </c>
      <c r="C114" s="17" t="s">
        <v>14</v>
      </c>
      <c r="D114" s="17" t="s">
        <v>11</v>
      </c>
      <c r="E114" s="17" t="s">
        <v>110</v>
      </c>
      <c r="F114" s="17" t="s">
        <v>25</v>
      </c>
      <c r="G114" s="97">
        <f>21.4+5.4</f>
        <v>26.799999999999997</v>
      </c>
    </row>
    <row r="115" spans="1:7" s="3" customFormat="1" ht="24.75" customHeight="1">
      <c r="A115" s="14" t="s">
        <v>3</v>
      </c>
      <c r="B115" s="17" t="s">
        <v>48</v>
      </c>
      <c r="C115" s="17" t="s">
        <v>14</v>
      </c>
      <c r="D115" s="17" t="s">
        <v>15</v>
      </c>
      <c r="E115" s="17"/>
      <c r="F115" s="17"/>
      <c r="G115" s="97">
        <f>G116</f>
        <v>14675.400000000001</v>
      </c>
    </row>
    <row r="116" spans="1:7" s="3" customFormat="1" ht="47.25" customHeight="1">
      <c r="A116" s="14" t="s">
        <v>77</v>
      </c>
      <c r="B116" s="17" t="s">
        <v>48</v>
      </c>
      <c r="C116" s="17" t="s">
        <v>14</v>
      </c>
      <c r="D116" s="17" t="s">
        <v>15</v>
      </c>
      <c r="E116" s="17" t="s">
        <v>79</v>
      </c>
      <c r="F116" s="17"/>
      <c r="G116" s="97">
        <f>G117+G123</f>
        <v>14675.400000000001</v>
      </c>
    </row>
    <row r="117" spans="1:7" s="3" customFormat="1" ht="45.75" customHeight="1">
      <c r="A117" s="14" t="s">
        <v>99</v>
      </c>
      <c r="B117" s="17" t="s">
        <v>48</v>
      </c>
      <c r="C117" s="17" t="s">
        <v>14</v>
      </c>
      <c r="D117" s="17" t="s">
        <v>15</v>
      </c>
      <c r="E117" s="17" t="s">
        <v>100</v>
      </c>
      <c r="F117" s="17"/>
      <c r="G117" s="97">
        <f>G118+G121</f>
        <v>6694.5</v>
      </c>
    </row>
    <row r="118" spans="1:7" s="3" customFormat="1" ht="79.5" customHeight="1">
      <c r="A118" s="14" t="s">
        <v>102</v>
      </c>
      <c r="B118" s="17" t="s">
        <v>48</v>
      </c>
      <c r="C118" s="17" t="s">
        <v>14</v>
      </c>
      <c r="D118" s="17" t="s">
        <v>15</v>
      </c>
      <c r="E118" s="17" t="s">
        <v>103</v>
      </c>
      <c r="F118" s="17"/>
      <c r="G118" s="97">
        <f>G119+G120</f>
        <v>6551.2</v>
      </c>
    </row>
    <row r="119" spans="1:7" s="3" customFormat="1" ht="79.5" customHeight="1">
      <c r="A119" s="14" t="s">
        <v>370</v>
      </c>
      <c r="B119" s="17" t="s">
        <v>48</v>
      </c>
      <c r="C119" s="17" t="s">
        <v>14</v>
      </c>
      <c r="D119" s="17" t="s">
        <v>15</v>
      </c>
      <c r="E119" s="17" t="s">
        <v>369</v>
      </c>
      <c r="F119" s="17" t="s">
        <v>25</v>
      </c>
      <c r="G119" s="122">
        <v>0</v>
      </c>
    </row>
    <row r="120" spans="1:7" s="3" customFormat="1" ht="54" customHeight="1">
      <c r="A120" s="7" t="s">
        <v>180</v>
      </c>
      <c r="B120" s="17" t="s">
        <v>48</v>
      </c>
      <c r="C120" s="17" t="s">
        <v>14</v>
      </c>
      <c r="D120" s="17" t="s">
        <v>15</v>
      </c>
      <c r="E120" s="17" t="s">
        <v>104</v>
      </c>
      <c r="F120" s="17" t="s">
        <v>25</v>
      </c>
      <c r="G120" s="97">
        <f>984.8+548.4+3401.8+1616.2</f>
        <v>6551.2</v>
      </c>
    </row>
    <row r="121" spans="1:7" s="3" customFormat="1" ht="31.5" customHeight="1">
      <c r="A121" s="104" t="s">
        <v>290</v>
      </c>
      <c r="B121" s="17" t="s">
        <v>48</v>
      </c>
      <c r="C121" s="17" t="s">
        <v>14</v>
      </c>
      <c r="D121" s="17" t="s">
        <v>15</v>
      </c>
      <c r="E121" s="17" t="s">
        <v>291</v>
      </c>
      <c r="F121" s="17"/>
      <c r="G121" s="97">
        <f>G122</f>
        <v>143.3</v>
      </c>
    </row>
    <row r="122" spans="1:7" s="3" customFormat="1" ht="46.5" customHeight="1">
      <c r="A122" s="104" t="s">
        <v>293</v>
      </c>
      <c r="B122" s="17" t="s">
        <v>48</v>
      </c>
      <c r="C122" s="17" t="s">
        <v>14</v>
      </c>
      <c r="D122" s="17" t="s">
        <v>15</v>
      </c>
      <c r="E122" s="17" t="s">
        <v>294</v>
      </c>
      <c r="F122" s="17" t="s">
        <v>25</v>
      </c>
      <c r="G122" s="97">
        <f>143.3</f>
        <v>143.3</v>
      </c>
    </row>
    <row r="123" spans="1:7" s="3" customFormat="1" ht="46.5" customHeight="1">
      <c r="A123" s="121" t="s">
        <v>437</v>
      </c>
      <c r="B123" s="17" t="s">
        <v>48</v>
      </c>
      <c r="C123" s="17" t="s">
        <v>14</v>
      </c>
      <c r="D123" s="17" t="s">
        <v>15</v>
      </c>
      <c r="E123" s="17" t="s">
        <v>116</v>
      </c>
      <c r="F123" s="17"/>
      <c r="G123" s="97">
        <f>G124</f>
        <v>7980.900000000001</v>
      </c>
    </row>
    <row r="124" spans="1:7" s="3" customFormat="1" ht="46.5" customHeight="1">
      <c r="A124" s="121" t="s">
        <v>438</v>
      </c>
      <c r="B124" s="17" t="s">
        <v>48</v>
      </c>
      <c r="C124" s="17" t="s">
        <v>14</v>
      </c>
      <c r="D124" s="17" t="s">
        <v>15</v>
      </c>
      <c r="E124" s="17" t="s">
        <v>118</v>
      </c>
      <c r="F124" s="17"/>
      <c r="G124" s="97">
        <f>G125</f>
        <v>7980.900000000001</v>
      </c>
    </row>
    <row r="125" spans="1:7" s="3" customFormat="1" ht="102.75" customHeight="1">
      <c r="A125" s="121" t="s">
        <v>439</v>
      </c>
      <c r="B125" s="17" t="s">
        <v>48</v>
      </c>
      <c r="C125" s="17" t="s">
        <v>14</v>
      </c>
      <c r="D125" s="17" t="s">
        <v>15</v>
      </c>
      <c r="E125" s="17" t="s">
        <v>440</v>
      </c>
      <c r="F125" s="17" t="s">
        <v>25</v>
      </c>
      <c r="G125" s="97">
        <f>4491+2691.8+798.1</f>
        <v>7980.900000000001</v>
      </c>
    </row>
    <row r="126" spans="1:7" s="3" customFormat="1" ht="18.75" customHeight="1">
      <c r="A126" s="7" t="s">
        <v>4</v>
      </c>
      <c r="B126" s="17" t="s">
        <v>48</v>
      </c>
      <c r="C126" s="17" t="s">
        <v>14</v>
      </c>
      <c r="D126" s="17" t="s">
        <v>16</v>
      </c>
      <c r="E126" s="17"/>
      <c r="F126" s="17"/>
      <c r="G126" s="122">
        <f>G127</f>
        <v>24441.149999999998</v>
      </c>
    </row>
    <row r="127" spans="1:7" s="3" customFormat="1" ht="45" customHeight="1">
      <c r="A127" s="7" t="s">
        <v>77</v>
      </c>
      <c r="B127" s="17" t="s">
        <v>48</v>
      </c>
      <c r="C127" s="17" t="s">
        <v>14</v>
      </c>
      <c r="D127" s="17" t="s">
        <v>16</v>
      </c>
      <c r="E127" s="17" t="s">
        <v>79</v>
      </c>
      <c r="F127" s="17"/>
      <c r="G127" s="97">
        <f>G128+G139+G143</f>
        <v>24441.149999999998</v>
      </c>
    </row>
    <row r="128" spans="1:7" s="3" customFormat="1" ht="45.75" customHeight="1">
      <c r="A128" s="7" t="s">
        <v>99</v>
      </c>
      <c r="B128" s="17" t="s">
        <v>48</v>
      </c>
      <c r="C128" s="17" t="s">
        <v>14</v>
      </c>
      <c r="D128" s="17" t="s">
        <v>16</v>
      </c>
      <c r="E128" s="17" t="s">
        <v>100</v>
      </c>
      <c r="F128" s="17"/>
      <c r="G128" s="97">
        <f>G129+G131+G134+G136</f>
        <v>1790.0100000000002</v>
      </c>
    </row>
    <row r="129" spans="1:7" s="103" customFormat="1" ht="69.75" customHeight="1">
      <c r="A129" s="104" t="s">
        <v>349</v>
      </c>
      <c r="B129" s="101" t="s">
        <v>48</v>
      </c>
      <c r="C129" s="101" t="s">
        <v>14</v>
      </c>
      <c r="D129" s="101" t="s">
        <v>16</v>
      </c>
      <c r="E129" s="101" t="s">
        <v>103</v>
      </c>
      <c r="F129" s="101"/>
      <c r="G129" s="102">
        <f>G130</f>
        <v>616.65</v>
      </c>
    </row>
    <row r="130" spans="1:7" s="103" customFormat="1" ht="45.75" customHeight="1">
      <c r="A130" s="104" t="s">
        <v>456</v>
      </c>
      <c r="B130" s="101" t="s">
        <v>48</v>
      </c>
      <c r="C130" s="101" t="s">
        <v>14</v>
      </c>
      <c r="D130" s="101" t="s">
        <v>16</v>
      </c>
      <c r="E130" s="101" t="s">
        <v>104</v>
      </c>
      <c r="F130" s="101" t="s">
        <v>25</v>
      </c>
      <c r="G130" s="102">
        <f>49.65+283.5+283.5</f>
        <v>616.65</v>
      </c>
    </row>
    <row r="131" spans="1:7" s="3" customFormat="1" ht="35.25" customHeight="1">
      <c r="A131" s="7" t="s">
        <v>111</v>
      </c>
      <c r="B131" s="17" t="s">
        <v>48</v>
      </c>
      <c r="C131" s="17" t="s">
        <v>14</v>
      </c>
      <c r="D131" s="17" t="s">
        <v>16</v>
      </c>
      <c r="E131" s="17" t="s">
        <v>112</v>
      </c>
      <c r="F131" s="17"/>
      <c r="G131" s="97">
        <f>G132+G133</f>
        <v>0</v>
      </c>
    </row>
    <row r="132" spans="1:7" s="3" customFormat="1" ht="48" customHeight="1">
      <c r="A132" s="7" t="s">
        <v>184</v>
      </c>
      <c r="B132" s="17" t="s">
        <v>48</v>
      </c>
      <c r="C132" s="17" t="s">
        <v>14</v>
      </c>
      <c r="D132" s="17" t="s">
        <v>16</v>
      </c>
      <c r="E132" s="17" t="s">
        <v>113</v>
      </c>
      <c r="F132" s="17" t="s">
        <v>25</v>
      </c>
      <c r="G132" s="97">
        <v>0</v>
      </c>
    </row>
    <row r="133" spans="1:7" s="3" customFormat="1" ht="48" customHeight="1">
      <c r="A133" s="7" t="s">
        <v>180</v>
      </c>
      <c r="B133" s="17" t="s">
        <v>48</v>
      </c>
      <c r="C133" s="17" t="s">
        <v>14</v>
      </c>
      <c r="D133" s="17" t="s">
        <v>16</v>
      </c>
      <c r="E133" s="17" t="s">
        <v>416</v>
      </c>
      <c r="F133" s="17" t="s">
        <v>25</v>
      </c>
      <c r="G133" s="97">
        <v>0</v>
      </c>
    </row>
    <row r="134" spans="1:7" s="103" customFormat="1" ht="41.25" customHeight="1">
      <c r="A134" s="104" t="s">
        <v>290</v>
      </c>
      <c r="B134" s="101" t="s">
        <v>48</v>
      </c>
      <c r="C134" s="101" t="s">
        <v>14</v>
      </c>
      <c r="D134" s="101" t="s">
        <v>16</v>
      </c>
      <c r="E134" s="101" t="s">
        <v>291</v>
      </c>
      <c r="F134" s="101"/>
      <c r="G134" s="102">
        <f>G135</f>
        <v>0</v>
      </c>
    </row>
    <row r="135" spans="1:7" s="3" customFormat="1" ht="39.75" customHeight="1">
      <c r="A135" s="7" t="s">
        <v>436</v>
      </c>
      <c r="B135" s="17" t="s">
        <v>48</v>
      </c>
      <c r="C135" s="17" t="s">
        <v>14</v>
      </c>
      <c r="D135" s="17" t="s">
        <v>16</v>
      </c>
      <c r="E135" s="17" t="s">
        <v>435</v>
      </c>
      <c r="F135" s="17" t="s">
        <v>25</v>
      </c>
      <c r="G135" s="97">
        <v>0</v>
      </c>
    </row>
    <row r="136" spans="1:7" s="103" customFormat="1" ht="33.75" customHeight="1">
      <c r="A136" s="104" t="s">
        <v>350</v>
      </c>
      <c r="B136" s="101" t="s">
        <v>48</v>
      </c>
      <c r="C136" s="101" t="s">
        <v>14</v>
      </c>
      <c r="D136" s="101" t="s">
        <v>16</v>
      </c>
      <c r="E136" s="101" t="s">
        <v>351</v>
      </c>
      <c r="F136" s="101"/>
      <c r="G136" s="102">
        <f>G138+G137</f>
        <v>1173.3600000000001</v>
      </c>
    </row>
    <row r="137" spans="1:7" s="103" customFormat="1" ht="33.75" customHeight="1">
      <c r="A137" s="104" t="s">
        <v>449</v>
      </c>
      <c r="B137" s="101" t="s">
        <v>48</v>
      </c>
      <c r="C137" s="101" t="s">
        <v>14</v>
      </c>
      <c r="D137" s="101" t="s">
        <v>16</v>
      </c>
      <c r="E137" s="101" t="s">
        <v>448</v>
      </c>
      <c r="F137" s="101" t="s">
        <v>25</v>
      </c>
      <c r="G137" s="102">
        <v>183.9</v>
      </c>
    </row>
    <row r="138" spans="1:7" s="103" customFormat="1" ht="55.5" customHeight="1">
      <c r="A138" s="104" t="s">
        <v>455</v>
      </c>
      <c r="B138" s="101" t="s">
        <v>48</v>
      </c>
      <c r="C138" s="101" t="s">
        <v>14</v>
      </c>
      <c r="D138" s="101" t="s">
        <v>16</v>
      </c>
      <c r="E138" s="101" t="s">
        <v>434</v>
      </c>
      <c r="F138" s="101" t="s">
        <v>25</v>
      </c>
      <c r="G138" s="102">
        <v>989.46</v>
      </c>
    </row>
    <row r="139" spans="1:7" s="3" customFormat="1" ht="33.75" customHeight="1">
      <c r="A139" s="7" t="s">
        <v>115</v>
      </c>
      <c r="B139" s="17" t="s">
        <v>48</v>
      </c>
      <c r="C139" s="17" t="s">
        <v>14</v>
      </c>
      <c r="D139" s="17" t="s">
        <v>16</v>
      </c>
      <c r="E139" s="17" t="s">
        <v>116</v>
      </c>
      <c r="F139" s="17"/>
      <c r="G139" s="97">
        <f>G140</f>
        <v>4398.4</v>
      </c>
    </row>
    <row r="140" spans="1:7" s="3" customFormat="1" ht="48" customHeight="1">
      <c r="A140" s="7" t="s">
        <v>114</v>
      </c>
      <c r="B140" s="17" t="s">
        <v>48</v>
      </c>
      <c r="C140" s="17" t="s">
        <v>14</v>
      </c>
      <c r="D140" s="17" t="s">
        <v>16</v>
      </c>
      <c r="E140" s="17" t="s">
        <v>118</v>
      </c>
      <c r="F140" s="17"/>
      <c r="G140" s="97">
        <f>G142+G141</f>
        <v>4398.4</v>
      </c>
    </row>
    <row r="141" spans="1:7" s="3" customFormat="1" ht="48" customHeight="1">
      <c r="A141" s="7" t="s">
        <v>352</v>
      </c>
      <c r="B141" s="17" t="s">
        <v>48</v>
      </c>
      <c r="C141" s="17" t="s">
        <v>14</v>
      </c>
      <c r="D141" s="17" t="s">
        <v>16</v>
      </c>
      <c r="E141" s="17" t="s">
        <v>368</v>
      </c>
      <c r="F141" s="17" t="s">
        <v>25</v>
      </c>
      <c r="G141" s="97">
        <v>2000</v>
      </c>
    </row>
    <row r="142" spans="1:7" s="3" customFormat="1" ht="45.75" customHeight="1">
      <c r="A142" s="7" t="s">
        <v>189</v>
      </c>
      <c r="B142" s="17" t="s">
        <v>48</v>
      </c>
      <c r="C142" s="17" t="s">
        <v>14</v>
      </c>
      <c r="D142" s="17" t="s">
        <v>16</v>
      </c>
      <c r="E142" s="17" t="s">
        <v>117</v>
      </c>
      <c r="F142" s="17" t="s">
        <v>25</v>
      </c>
      <c r="G142" s="97">
        <f>10.3+397.3+1990.8</f>
        <v>2398.4</v>
      </c>
    </row>
    <row r="143" spans="1:7" s="3" customFormat="1" ht="32.25" customHeight="1">
      <c r="A143" s="7" t="s">
        <v>119</v>
      </c>
      <c r="B143" s="17" t="s">
        <v>48</v>
      </c>
      <c r="C143" s="17" t="s">
        <v>14</v>
      </c>
      <c r="D143" s="17" t="s">
        <v>16</v>
      </c>
      <c r="E143" s="17" t="s">
        <v>120</v>
      </c>
      <c r="F143" s="17"/>
      <c r="G143" s="97">
        <f>G144</f>
        <v>18252.739999999998</v>
      </c>
    </row>
    <row r="144" spans="1:7" s="3" customFormat="1" ht="76.5" customHeight="1">
      <c r="A144" s="7" t="s">
        <v>67</v>
      </c>
      <c r="B144" s="17" t="s">
        <v>48</v>
      </c>
      <c r="C144" s="17" t="s">
        <v>14</v>
      </c>
      <c r="D144" s="17" t="s">
        <v>16</v>
      </c>
      <c r="E144" s="17" t="s">
        <v>121</v>
      </c>
      <c r="F144" s="17"/>
      <c r="G144" s="97">
        <f>G145</f>
        <v>18252.739999999998</v>
      </c>
    </row>
    <row r="145" spans="1:7" s="3" customFormat="1" ht="30.75" customHeight="1">
      <c r="A145" s="7" t="s">
        <v>122</v>
      </c>
      <c r="B145" s="17" t="s">
        <v>48</v>
      </c>
      <c r="C145" s="17" t="s">
        <v>14</v>
      </c>
      <c r="D145" s="17" t="s">
        <v>16</v>
      </c>
      <c r="E145" s="17" t="s">
        <v>123</v>
      </c>
      <c r="F145" s="17" t="s">
        <v>28</v>
      </c>
      <c r="G145" s="97">
        <f>3707+1545.74+13000</f>
        <v>18252.739999999998</v>
      </c>
    </row>
    <row r="146" spans="1:7" s="3" customFormat="1" ht="32.25" customHeight="1">
      <c r="A146" s="7" t="s">
        <v>31</v>
      </c>
      <c r="B146" s="17" t="s">
        <v>48</v>
      </c>
      <c r="C146" s="17" t="s">
        <v>14</v>
      </c>
      <c r="D146" s="17" t="s">
        <v>14</v>
      </c>
      <c r="E146" s="17"/>
      <c r="F146" s="17"/>
      <c r="G146" s="97">
        <f>G147</f>
        <v>20024.85</v>
      </c>
    </row>
    <row r="147" spans="1:7" s="3" customFormat="1" ht="50.25" customHeight="1">
      <c r="A147" s="7" t="s">
        <v>77</v>
      </c>
      <c r="B147" s="17" t="s">
        <v>48</v>
      </c>
      <c r="C147" s="17" t="s">
        <v>14</v>
      </c>
      <c r="D147" s="17" t="s">
        <v>14</v>
      </c>
      <c r="E147" s="17" t="s">
        <v>79</v>
      </c>
      <c r="F147" s="17"/>
      <c r="G147" s="97">
        <f>G148</f>
        <v>20024.85</v>
      </c>
    </row>
    <row r="148" spans="1:7" s="3" customFormat="1" ht="52.5" customHeight="1">
      <c r="A148" s="7" t="s">
        <v>99</v>
      </c>
      <c r="B148" s="17" t="s">
        <v>48</v>
      </c>
      <c r="C148" s="17" t="s">
        <v>14</v>
      </c>
      <c r="D148" s="17" t="s">
        <v>14</v>
      </c>
      <c r="E148" s="17" t="s">
        <v>100</v>
      </c>
      <c r="F148" s="17"/>
      <c r="G148" s="97">
        <f>G149+G157+G155</f>
        <v>20024.85</v>
      </c>
    </row>
    <row r="149" spans="1:7" s="3" customFormat="1" ht="48" customHeight="1">
      <c r="A149" s="7" t="s">
        <v>124</v>
      </c>
      <c r="B149" s="17" t="s">
        <v>48</v>
      </c>
      <c r="C149" s="17" t="s">
        <v>14</v>
      </c>
      <c r="D149" s="17" t="s">
        <v>14</v>
      </c>
      <c r="E149" s="17" t="s">
        <v>125</v>
      </c>
      <c r="F149" s="17"/>
      <c r="G149" s="97">
        <f>G150+G151+G152+G153+G154</f>
        <v>8070.25</v>
      </c>
    </row>
    <row r="150" spans="1:7" s="3" customFormat="1" ht="70.5" customHeight="1">
      <c r="A150" s="7" t="s">
        <v>185</v>
      </c>
      <c r="B150" s="17" t="s">
        <v>48</v>
      </c>
      <c r="C150" s="17" t="s">
        <v>14</v>
      </c>
      <c r="D150" s="17" t="s">
        <v>14</v>
      </c>
      <c r="E150" s="17" t="s">
        <v>126</v>
      </c>
      <c r="F150" s="17" t="s">
        <v>26</v>
      </c>
      <c r="G150" s="97">
        <v>141.74</v>
      </c>
    </row>
    <row r="151" spans="1:7" s="3" customFormat="1" ht="70.5" customHeight="1">
      <c r="A151" s="7" t="s">
        <v>417</v>
      </c>
      <c r="B151" s="17" t="s">
        <v>48</v>
      </c>
      <c r="C151" s="17" t="s">
        <v>14</v>
      </c>
      <c r="D151" s="17" t="s">
        <v>14</v>
      </c>
      <c r="E151" s="17" t="s">
        <v>433</v>
      </c>
      <c r="F151" s="17" t="s">
        <v>26</v>
      </c>
      <c r="G151" s="97">
        <v>0</v>
      </c>
    </row>
    <row r="152" spans="1:7" s="3" customFormat="1" ht="45.75" customHeight="1">
      <c r="A152" s="7" t="s">
        <v>418</v>
      </c>
      <c r="B152" s="17" t="s">
        <v>48</v>
      </c>
      <c r="C152" s="17" t="s">
        <v>14</v>
      </c>
      <c r="D152" s="17" t="s">
        <v>14</v>
      </c>
      <c r="E152" s="17" t="s">
        <v>385</v>
      </c>
      <c r="F152" s="17" t="s">
        <v>26</v>
      </c>
      <c r="G152" s="97">
        <v>0</v>
      </c>
    </row>
    <row r="153" spans="1:7" s="3" customFormat="1" ht="44.25" customHeight="1">
      <c r="A153" s="121" t="s">
        <v>454</v>
      </c>
      <c r="B153" s="17" t="s">
        <v>48</v>
      </c>
      <c r="C153" s="17" t="s">
        <v>14</v>
      </c>
      <c r="D153" s="17" t="s">
        <v>14</v>
      </c>
      <c r="E153" s="17" t="s">
        <v>385</v>
      </c>
      <c r="F153" s="17" t="s">
        <v>20</v>
      </c>
      <c r="G153" s="97">
        <v>0</v>
      </c>
    </row>
    <row r="154" spans="1:7" s="3" customFormat="1" ht="66" customHeight="1">
      <c r="A154" s="7" t="s">
        <v>353</v>
      </c>
      <c r="B154" s="17" t="s">
        <v>48</v>
      </c>
      <c r="C154" s="17" t="s">
        <v>14</v>
      </c>
      <c r="D154" s="17" t="s">
        <v>14</v>
      </c>
      <c r="E154" s="17" t="s">
        <v>354</v>
      </c>
      <c r="F154" s="17" t="s">
        <v>26</v>
      </c>
      <c r="G154" s="97">
        <f>47.51+7881</f>
        <v>7928.51</v>
      </c>
    </row>
    <row r="155" spans="1:7" s="3" customFormat="1" ht="42" customHeight="1">
      <c r="A155" s="7" t="s">
        <v>290</v>
      </c>
      <c r="B155" s="17" t="s">
        <v>48</v>
      </c>
      <c r="C155" s="17" t="s">
        <v>14</v>
      </c>
      <c r="D155" s="17" t="s">
        <v>14</v>
      </c>
      <c r="E155" s="17" t="s">
        <v>291</v>
      </c>
      <c r="F155" s="17"/>
      <c r="G155" s="97">
        <f>G156</f>
        <v>1165.6</v>
      </c>
    </row>
    <row r="156" spans="1:7" s="3" customFormat="1" ht="51.75" customHeight="1">
      <c r="A156" s="120" t="s">
        <v>431</v>
      </c>
      <c r="B156" s="17" t="s">
        <v>48</v>
      </c>
      <c r="C156" s="17" t="s">
        <v>14</v>
      </c>
      <c r="D156" s="17" t="s">
        <v>14</v>
      </c>
      <c r="E156" s="17" t="s">
        <v>432</v>
      </c>
      <c r="F156" s="17" t="s">
        <v>25</v>
      </c>
      <c r="G156" s="97">
        <v>1165.6</v>
      </c>
    </row>
    <row r="157" spans="1:7" s="3" customFormat="1" ht="66" customHeight="1">
      <c r="A157" s="7" t="s">
        <v>350</v>
      </c>
      <c r="B157" s="17" t="s">
        <v>48</v>
      </c>
      <c r="C157" s="17" t="s">
        <v>14</v>
      </c>
      <c r="D157" s="17" t="s">
        <v>14</v>
      </c>
      <c r="E157" s="17" t="s">
        <v>351</v>
      </c>
      <c r="F157" s="17"/>
      <c r="G157" s="97">
        <f>G158+G159+G161+G162+G160</f>
        <v>10789</v>
      </c>
    </row>
    <row r="158" spans="1:7" s="3" customFormat="1" ht="66" customHeight="1">
      <c r="A158" s="7" t="s">
        <v>419</v>
      </c>
      <c r="B158" s="17" t="s">
        <v>48</v>
      </c>
      <c r="C158" s="17" t="s">
        <v>14</v>
      </c>
      <c r="D158" s="17" t="s">
        <v>14</v>
      </c>
      <c r="E158" s="17" t="s">
        <v>420</v>
      </c>
      <c r="F158" s="17" t="s">
        <v>25</v>
      </c>
      <c r="G158" s="97">
        <v>0</v>
      </c>
    </row>
    <row r="159" spans="1:7" s="3" customFormat="1" ht="66" customHeight="1">
      <c r="A159" s="7" t="s">
        <v>419</v>
      </c>
      <c r="B159" s="17" t="s">
        <v>48</v>
      </c>
      <c r="C159" s="17" t="s">
        <v>14</v>
      </c>
      <c r="D159" s="17" t="s">
        <v>14</v>
      </c>
      <c r="E159" s="17" t="s">
        <v>421</v>
      </c>
      <c r="F159" s="17" t="s">
        <v>25</v>
      </c>
      <c r="G159" s="97">
        <v>2212.1</v>
      </c>
    </row>
    <row r="160" spans="1:7" s="3" customFormat="1" ht="66" customHeight="1">
      <c r="A160" s="121" t="s">
        <v>453</v>
      </c>
      <c r="B160" s="17" t="s">
        <v>48</v>
      </c>
      <c r="C160" s="17" t="s">
        <v>14</v>
      </c>
      <c r="D160" s="17" t="s">
        <v>14</v>
      </c>
      <c r="E160" s="17" t="s">
        <v>448</v>
      </c>
      <c r="F160" s="17" t="s">
        <v>26</v>
      </c>
      <c r="G160" s="97">
        <v>0.1</v>
      </c>
    </row>
    <row r="161" spans="1:7" s="3" customFormat="1" ht="66" customHeight="1">
      <c r="A161" s="121" t="s">
        <v>447</v>
      </c>
      <c r="B161" s="17" t="s">
        <v>48</v>
      </c>
      <c r="C161" s="17" t="s">
        <v>14</v>
      </c>
      <c r="D161" s="17" t="s">
        <v>14</v>
      </c>
      <c r="E161" s="17" t="s">
        <v>434</v>
      </c>
      <c r="F161" s="17" t="s">
        <v>26</v>
      </c>
      <c r="G161" s="97">
        <v>8576.8</v>
      </c>
    </row>
    <row r="162" spans="1:7" s="3" customFormat="1" ht="95.25" customHeight="1">
      <c r="A162" s="121" t="s">
        <v>452</v>
      </c>
      <c r="B162" s="17" t="s">
        <v>48</v>
      </c>
      <c r="C162" s="17" t="s">
        <v>14</v>
      </c>
      <c r="D162" s="17" t="s">
        <v>14</v>
      </c>
      <c r="E162" s="17" t="s">
        <v>451</v>
      </c>
      <c r="F162" s="17" t="s">
        <v>25</v>
      </c>
      <c r="G162" s="97">
        <v>0</v>
      </c>
    </row>
    <row r="163" spans="1:7" s="125" customFormat="1" ht="18.75" customHeight="1">
      <c r="A163" s="142" t="s">
        <v>42</v>
      </c>
      <c r="B163" s="124" t="s">
        <v>48</v>
      </c>
      <c r="C163" s="124" t="s">
        <v>33</v>
      </c>
      <c r="D163" s="124"/>
      <c r="E163" s="124"/>
      <c r="F163" s="124"/>
      <c r="G163" s="122">
        <f>G164+G169</f>
        <v>2304.5</v>
      </c>
    </row>
    <row r="164" spans="1:7" s="3" customFormat="1" ht="24.75" customHeight="1">
      <c r="A164" s="7" t="s">
        <v>32</v>
      </c>
      <c r="B164" s="17" t="s">
        <v>48</v>
      </c>
      <c r="C164" s="17" t="s">
        <v>33</v>
      </c>
      <c r="D164" s="17" t="s">
        <v>11</v>
      </c>
      <c r="E164" s="17"/>
      <c r="F164" s="17"/>
      <c r="G164" s="97">
        <f>G165</f>
        <v>2304.5</v>
      </c>
    </row>
    <row r="165" spans="1:7" s="3" customFormat="1" ht="57" customHeight="1">
      <c r="A165" s="7" t="s">
        <v>127</v>
      </c>
      <c r="B165" s="17" t="s">
        <v>48</v>
      </c>
      <c r="C165" s="17" t="s">
        <v>33</v>
      </c>
      <c r="D165" s="17" t="s">
        <v>11</v>
      </c>
      <c r="E165" s="17" t="s">
        <v>51</v>
      </c>
      <c r="F165" s="17"/>
      <c r="G165" s="97">
        <f>G166</f>
        <v>2304.5</v>
      </c>
    </row>
    <row r="166" spans="1:7" s="3" customFormat="1" ht="24.75" customHeight="1">
      <c r="A166" s="7" t="s">
        <v>73</v>
      </c>
      <c r="B166" s="17" t="s">
        <v>48</v>
      </c>
      <c r="C166" s="17" t="s">
        <v>33</v>
      </c>
      <c r="D166" s="17" t="s">
        <v>11</v>
      </c>
      <c r="E166" s="17" t="s">
        <v>72</v>
      </c>
      <c r="F166" s="17"/>
      <c r="G166" s="97">
        <f>G167</f>
        <v>2304.5</v>
      </c>
    </row>
    <row r="167" spans="1:7" s="3" customFormat="1" ht="36" customHeight="1">
      <c r="A167" s="7" t="s">
        <v>130</v>
      </c>
      <c r="B167" s="17" t="s">
        <v>48</v>
      </c>
      <c r="C167" s="17" t="s">
        <v>33</v>
      </c>
      <c r="D167" s="17" t="s">
        <v>11</v>
      </c>
      <c r="E167" s="17" t="s">
        <v>131</v>
      </c>
      <c r="F167" s="17"/>
      <c r="G167" s="97">
        <f>G168</f>
        <v>2304.5</v>
      </c>
    </row>
    <row r="168" spans="1:7" s="3" customFormat="1" ht="69.75" customHeight="1">
      <c r="A168" s="7" t="s">
        <v>128</v>
      </c>
      <c r="B168" s="17" t="s">
        <v>48</v>
      </c>
      <c r="C168" s="17" t="s">
        <v>33</v>
      </c>
      <c r="D168" s="17" t="s">
        <v>11</v>
      </c>
      <c r="E168" s="17" t="s">
        <v>129</v>
      </c>
      <c r="F168" s="17" t="s">
        <v>20</v>
      </c>
      <c r="G168" s="97">
        <f>333.5+62.5+212.6+423.2+630.5+399.3+242.9</f>
        <v>2304.5</v>
      </c>
    </row>
    <row r="169" spans="1:7" s="3" customFormat="1" ht="24.75" customHeight="1">
      <c r="A169" s="7" t="s">
        <v>132</v>
      </c>
      <c r="B169" s="17" t="s">
        <v>48</v>
      </c>
      <c r="C169" s="17" t="s">
        <v>33</v>
      </c>
      <c r="D169" s="17" t="s">
        <v>12</v>
      </c>
      <c r="E169" s="17"/>
      <c r="F169" s="17"/>
      <c r="G169" s="97">
        <f>G170</f>
        <v>0</v>
      </c>
    </row>
    <row r="170" spans="1:7" s="3" customFormat="1" ht="59.25" customHeight="1">
      <c r="A170" s="7" t="s">
        <v>127</v>
      </c>
      <c r="B170" s="17" t="s">
        <v>48</v>
      </c>
      <c r="C170" s="17" t="s">
        <v>33</v>
      </c>
      <c r="D170" s="17" t="s">
        <v>12</v>
      </c>
      <c r="E170" s="17" t="s">
        <v>51</v>
      </c>
      <c r="F170" s="17"/>
      <c r="G170" s="97">
        <f>G171</f>
        <v>0</v>
      </c>
    </row>
    <row r="171" spans="1:7" s="3" customFormat="1" ht="24.75" customHeight="1">
      <c r="A171" s="7" t="s">
        <v>73</v>
      </c>
      <c r="B171" s="17" t="s">
        <v>48</v>
      </c>
      <c r="C171" s="17" t="s">
        <v>33</v>
      </c>
      <c r="D171" s="17" t="s">
        <v>12</v>
      </c>
      <c r="E171" s="17" t="s">
        <v>72</v>
      </c>
      <c r="F171" s="17"/>
      <c r="G171" s="97">
        <f>G172</f>
        <v>0</v>
      </c>
    </row>
    <row r="172" spans="1:7" s="3" customFormat="1" ht="77.25" customHeight="1">
      <c r="A172" s="7" t="s">
        <v>67</v>
      </c>
      <c r="B172" s="17" t="s">
        <v>48</v>
      </c>
      <c r="C172" s="17" t="s">
        <v>33</v>
      </c>
      <c r="D172" s="17" t="s">
        <v>12</v>
      </c>
      <c r="E172" s="17" t="s">
        <v>133</v>
      </c>
      <c r="F172" s="17"/>
      <c r="G172" s="97">
        <f>G173</f>
        <v>0</v>
      </c>
    </row>
    <row r="173" spans="1:7" s="3" customFormat="1" ht="50.25" customHeight="1">
      <c r="A173" s="128" t="s">
        <v>450</v>
      </c>
      <c r="B173" s="17" t="s">
        <v>48</v>
      </c>
      <c r="C173" s="17" t="s">
        <v>33</v>
      </c>
      <c r="D173" s="17" t="s">
        <v>12</v>
      </c>
      <c r="E173" s="17" t="s">
        <v>134</v>
      </c>
      <c r="F173" s="17" t="s">
        <v>26</v>
      </c>
      <c r="G173" s="97">
        <v>0</v>
      </c>
    </row>
    <row r="174" spans="1:7" s="125" customFormat="1" ht="22.5" customHeight="1">
      <c r="A174" s="142" t="s">
        <v>5</v>
      </c>
      <c r="B174" s="124" t="s">
        <v>48</v>
      </c>
      <c r="C174" s="124" t="s">
        <v>17</v>
      </c>
      <c r="D174" s="124"/>
      <c r="E174" s="124"/>
      <c r="F174" s="124"/>
      <c r="G174" s="122">
        <f>G175+G180+G185</f>
        <v>278.3</v>
      </c>
    </row>
    <row r="175" spans="1:7" s="3" customFormat="1" ht="19.5" customHeight="1">
      <c r="A175" s="7" t="s">
        <v>6</v>
      </c>
      <c r="B175" s="17" t="s">
        <v>48</v>
      </c>
      <c r="C175" s="17" t="s">
        <v>17</v>
      </c>
      <c r="D175" s="17" t="s">
        <v>11</v>
      </c>
      <c r="E175" s="17"/>
      <c r="F175" s="17"/>
      <c r="G175" s="97">
        <f>G176</f>
        <v>131.3</v>
      </c>
    </row>
    <row r="176" spans="1:7" s="3" customFormat="1" ht="57.75" customHeight="1">
      <c r="A176" s="7" t="s">
        <v>127</v>
      </c>
      <c r="B176" s="17" t="s">
        <v>48</v>
      </c>
      <c r="C176" s="17" t="s">
        <v>17</v>
      </c>
      <c r="D176" s="17" t="s">
        <v>11</v>
      </c>
      <c r="E176" s="17" t="s">
        <v>51</v>
      </c>
      <c r="F176" s="17"/>
      <c r="G176" s="97">
        <f>G177</f>
        <v>131.3</v>
      </c>
    </row>
    <row r="177" spans="1:7" s="3" customFormat="1" ht="19.5" customHeight="1">
      <c r="A177" s="7" t="s">
        <v>135</v>
      </c>
      <c r="B177" s="17" t="s">
        <v>48</v>
      </c>
      <c r="C177" s="17" t="s">
        <v>17</v>
      </c>
      <c r="D177" s="17" t="s">
        <v>11</v>
      </c>
      <c r="E177" s="17" t="s">
        <v>137</v>
      </c>
      <c r="F177" s="17"/>
      <c r="G177" s="97">
        <f>G178</f>
        <v>131.3</v>
      </c>
    </row>
    <row r="178" spans="1:7" s="3" customFormat="1" ht="30.75" customHeight="1">
      <c r="A178" s="7" t="s">
        <v>136</v>
      </c>
      <c r="B178" s="17" t="s">
        <v>48</v>
      </c>
      <c r="C178" s="17" t="s">
        <v>17</v>
      </c>
      <c r="D178" s="17" t="s">
        <v>11</v>
      </c>
      <c r="E178" s="17" t="s">
        <v>138</v>
      </c>
      <c r="F178" s="17"/>
      <c r="G178" s="97">
        <f>G179</f>
        <v>131.3</v>
      </c>
    </row>
    <row r="179" spans="1:7" s="3" customFormat="1" ht="51" customHeight="1">
      <c r="A179" s="14" t="s">
        <v>140</v>
      </c>
      <c r="B179" s="17" t="s">
        <v>48</v>
      </c>
      <c r="C179" s="17" t="s">
        <v>17</v>
      </c>
      <c r="D179" s="17" t="s">
        <v>11</v>
      </c>
      <c r="E179" s="17" t="s">
        <v>139</v>
      </c>
      <c r="F179" s="17" t="s">
        <v>34</v>
      </c>
      <c r="G179" s="97">
        <v>131.3</v>
      </c>
    </row>
    <row r="180" spans="1:7" s="3" customFormat="1" ht="27" customHeight="1">
      <c r="A180" s="14" t="s">
        <v>35</v>
      </c>
      <c r="B180" s="17" t="s">
        <v>48</v>
      </c>
      <c r="C180" s="17" t="s">
        <v>17</v>
      </c>
      <c r="D180" s="17" t="s">
        <v>16</v>
      </c>
      <c r="E180" s="17"/>
      <c r="F180" s="17"/>
      <c r="G180" s="97">
        <f>G181</f>
        <v>147</v>
      </c>
    </row>
    <row r="181" spans="1:7" s="3" customFormat="1" ht="57.75" customHeight="1">
      <c r="A181" s="14" t="s">
        <v>127</v>
      </c>
      <c r="B181" s="17" t="s">
        <v>48</v>
      </c>
      <c r="C181" s="17" t="s">
        <v>17</v>
      </c>
      <c r="D181" s="17" t="s">
        <v>16</v>
      </c>
      <c r="E181" s="17" t="s">
        <v>51</v>
      </c>
      <c r="F181" s="17"/>
      <c r="G181" s="97">
        <f>G182</f>
        <v>147</v>
      </c>
    </row>
    <row r="182" spans="1:7" s="3" customFormat="1" ht="21.75" customHeight="1">
      <c r="A182" s="14" t="s">
        <v>135</v>
      </c>
      <c r="B182" s="17" t="s">
        <v>48</v>
      </c>
      <c r="C182" s="17" t="s">
        <v>17</v>
      </c>
      <c r="D182" s="17" t="s">
        <v>16</v>
      </c>
      <c r="E182" s="17" t="s">
        <v>137</v>
      </c>
      <c r="F182" s="17"/>
      <c r="G182" s="97">
        <f>G183</f>
        <v>147</v>
      </c>
    </row>
    <row r="183" spans="1:7" s="3" customFormat="1" ht="35.25" customHeight="1">
      <c r="A183" s="14" t="s">
        <v>136</v>
      </c>
      <c r="B183" s="17" t="s">
        <v>48</v>
      </c>
      <c r="C183" s="17" t="s">
        <v>17</v>
      </c>
      <c r="D183" s="17" t="s">
        <v>16</v>
      </c>
      <c r="E183" s="17" t="s">
        <v>138</v>
      </c>
      <c r="F183" s="17"/>
      <c r="G183" s="97">
        <f>G184</f>
        <v>147</v>
      </c>
    </row>
    <row r="184" spans="1:7" s="3" customFormat="1" ht="60" customHeight="1">
      <c r="A184" s="14" t="s">
        <v>142</v>
      </c>
      <c r="B184" s="17" t="s">
        <v>48</v>
      </c>
      <c r="C184" s="17" t="s">
        <v>17</v>
      </c>
      <c r="D184" s="17" t="s">
        <v>16</v>
      </c>
      <c r="E184" s="17" t="s">
        <v>141</v>
      </c>
      <c r="F184" s="17" t="s">
        <v>34</v>
      </c>
      <c r="G184" s="97">
        <f>28+28+56+35</f>
        <v>147</v>
      </c>
    </row>
    <row r="185" spans="1:7" s="3" customFormat="1" ht="24.75" customHeight="1">
      <c r="A185" s="14" t="s">
        <v>43</v>
      </c>
      <c r="B185" s="17" t="s">
        <v>48</v>
      </c>
      <c r="C185" s="17" t="s">
        <v>17</v>
      </c>
      <c r="D185" s="17" t="s">
        <v>41</v>
      </c>
      <c r="E185" s="17"/>
      <c r="F185" s="17"/>
      <c r="G185" s="97">
        <f>G186</f>
        <v>0</v>
      </c>
    </row>
    <row r="186" spans="1:7" s="3" customFormat="1" ht="54.75" customHeight="1">
      <c r="A186" s="14" t="s">
        <v>145</v>
      </c>
      <c r="B186" s="17" t="s">
        <v>48</v>
      </c>
      <c r="C186" s="17" t="s">
        <v>17</v>
      </c>
      <c r="D186" s="17" t="s">
        <v>41</v>
      </c>
      <c r="E186" s="17" t="s">
        <v>51</v>
      </c>
      <c r="F186" s="17"/>
      <c r="G186" s="97">
        <f>G187</f>
        <v>0</v>
      </c>
    </row>
    <row r="187" spans="1:7" s="3" customFormat="1" ht="24.75" customHeight="1">
      <c r="A187" s="14" t="s">
        <v>135</v>
      </c>
      <c r="B187" s="17" t="s">
        <v>48</v>
      </c>
      <c r="C187" s="17" t="s">
        <v>17</v>
      </c>
      <c r="D187" s="17" t="s">
        <v>41</v>
      </c>
      <c r="E187" s="17" t="s">
        <v>137</v>
      </c>
      <c r="F187" s="17"/>
      <c r="G187" s="97">
        <f>G188</f>
        <v>0</v>
      </c>
    </row>
    <row r="188" spans="1:7" s="3" customFormat="1" ht="71.25" customHeight="1">
      <c r="A188" s="14" t="s">
        <v>67</v>
      </c>
      <c r="B188" s="17" t="s">
        <v>48</v>
      </c>
      <c r="C188" s="17" t="s">
        <v>17</v>
      </c>
      <c r="D188" s="17" t="s">
        <v>41</v>
      </c>
      <c r="E188" s="17" t="s">
        <v>143</v>
      </c>
      <c r="F188" s="17"/>
      <c r="G188" s="97">
        <f>G189</f>
        <v>0</v>
      </c>
    </row>
    <row r="189" spans="1:7" s="3" customFormat="1" ht="47.25" customHeight="1">
      <c r="A189" s="14" t="s">
        <v>180</v>
      </c>
      <c r="B189" s="17" t="s">
        <v>48</v>
      </c>
      <c r="C189" s="17" t="s">
        <v>17</v>
      </c>
      <c r="D189" s="17" t="s">
        <v>41</v>
      </c>
      <c r="E189" s="17" t="s">
        <v>144</v>
      </c>
      <c r="F189" s="17" t="s">
        <v>25</v>
      </c>
      <c r="G189" s="97">
        <v>0</v>
      </c>
    </row>
    <row r="190" spans="1:7" s="125" customFormat="1" ht="18.75">
      <c r="A190" s="123" t="s">
        <v>295</v>
      </c>
      <c r="B190" s="124" t="s">
        <v>48</v>
      </c>
      <c r="C190" s="124" t="s">
        <v>22</v>
      </c>
      <c r="D190" s="124"/>
      <c r="E190" s="124"/>
      <c r="F190" s="124"/>
      <c r="G190" s="122">
        <f>G191</f>
        <v>0</v>
      </c>
    </row>
    <row r="191" spans="1:7" ht="18.75">
      <c r="A191" s="14" t="s">
        <v>296</v>
      </c>
      <c r="B191" s="17" t="s">
        <v>48</v>
      </c>
      <c r="C191" s="17" t="s">
        <v>22</v>
      </c>
      <c r="D191" s="17" t="s">
        <v>11</v>
      </c>
      <c r="E191" s="17"/>
      <c r="F191" s="17"/>
      <c r="G191" s="97">
        <f>G192</f>
        <v>0</v>
      </c>
    </row>
    <row r="192" spans="1:7" ht="38.25">
      <c r="A192" s="14" t="s">
        <v>265</v>
      </c>
      <c r="B192" s="17" t="s">
        <v>48</v>
      </c>
      <c r="C192" s="17" t="s">
        <v>22</v>
      </c>
      <c r="D192" s="17" t="s">
        <v>11</v>
      </c>
      <c r="E192" s="17" t="s">
        <v>51</v>
      </c>
      <c r="F192" s="17"/>
      <c r="G192" s="97">
        <f>G193</f>
        <v>0</v>
      </c>
    </row>
    <row r="193" spans="1:7" ht="25.5">
      <c r="A193" s="14" t="s">
        <v>274</v>
      </c>
      <c r="B193" s="17" t="s">
        <v>48</v>
      </c>
      <c r="C193" s="17" t="s">
        <v>22</v>
      </c>
      <c r="D193" s="17" t="s">
        <v>11</v>
      </c>
      <c r="E193" s="17" t="s">
        <v>52</v>
      </c>
      <c r="F193" s="17"/>
      <c r="G193" s="97">
        <f>G194</f>
        <v>0</v>
      </c>
    </row>
    <row r="194" spans="1:7" ht="25.5">
      <c r="A194" s="14" t="s">
        <v>190</v>
      </c>
      <c r="B194" s="17" t="s">
        <v>48</v>
      </c>
      <c r="C194" s="17" t="s">
        <v>22</v>
      </c>
      <c r="D194" s="17" t="s">
        <v>11</v>
      </c>
      <c r="E194" s="17" t="s">
        <v>191</v>
      </c>
      <c r="F194" s="17"/>
      <c r="G194" s="97">
        <f>G195</f>
        <v>0</v>
      </c>
    </row>
    <row r="195" spans="1:7" ht="25.5">
      <c r="A195" s="14" t="s">
        <v>297</v>
      </c>
      <c r="B195" s="17" t="s">
        <v>48</v>
      </c>
      <c r="C195" s="17" t="s">
        <v>22</v>
      </c>
      <c r="D195" s="17" t="s">
        <v>11</v>
      </c>
      <c r="E195" s="17" t="s">
        <v>192</v>
      </c>
      <c r="F195" s="17" t="s">
        <v>193</v>
      </c>
      <c r="G195" s="97">
        <v>0</v>
      </c>
    </row>
  </sheetData>
  <sheetProtection/>
  <autoFilter ref="A14:G195"/>
  <mergeCells count="3">
    <mergeCell ref="A9:G9"/>
    <mergeCell ref="A10:G10"/>
    <mergeCell ref="G2:G5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5" r:id="rId1"/>
  <rowBreaks count="3" manualBreakCount="3">
    <brk id="42" max="8" man="1"/>
    <brk id="75" max="6" man="1"/>
    <brk id="10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4"/>
  <sheetViews>
    <sheetView view="pageBreakPreview" zoomScale="115" zoomScaleSheetLayoutView="115" zoomScalePageLayoutView="0" workbookViewId="0" topLeftCell="A1">
      <selection activeCell="B20" sqref="B20"/>
    </sheetView>
  </sheetViews>
  <sheetFormatPr defaultColWidth="9.00390625" defaultRowHeight="12.75"/>
  <cols>
    <col min="1" max="1" width="50.125" style="0" customWidth="1"/>
    <col min="4" max="4" width="17.25390625" style="0" customWidth="1"/>
    <col min="5" max="5" width="5.375" style="0" customWidth="1"/>
    <col min="6" max="6" width="37.25390625" style="0" customWidth="1"/>
    <col min="7" max="7" width="20.875" style="0" customWidth="1"/>
    <col min="8" max="8" width="14.00390625" style="0" customWidth="1"/>
    <col min="9" max="9" width="12.75390625" style="0" customWidth="1"/>
  </cols>
  <sheetData>
    <row r="1" spans="1:6" ht="15">
      <c r="A1" s="6"/>
      <c r="B1" s="6"/>
      <c r="C1" s="48"/>
      <c r="D1" s="48"/>
      <c r="E1" s="48"/>
      <c r="F1" s="48" t="s">
        <v>259</v>
      </c>
    </row>
    <row r="2" spans="1:6" ht="15">
      <c r="A2" s="11"/>
      <c r="B2" s="6"/>
      <c r="C2" s="28"/>
      <c r="D2" s="28"/>
      <c r="E2" s="28"/>
      <c r="F2" s="150" t="str">
        <f>'приложение 2'!G2:G5</f>
        <v>к постановлению администрации городского поселения город Бобров Бобровского муниципального района Воронежской области</v>
      </c>
    </row>
    <row r="3" spans="1:6" ht="15">
      <c r="A3" s="6"/>
      <c r="B3" s="6"/>
      <c r="C3" s="28"/>
      <c r="D3" s="28"/>
      <c r="E3" s="28"/>
      <c r="F3" s="150"/>
    </row>
    <row r="4" spans="1:6" ht="15">
      <c r="A4" s="6"/>
      <c r="B4" s="6"/>
      <c r="C4" s="28"/>
      <c r="D4" s="28"/>
      <c r="E4" s="28"/>
      <c r="F4" s="150"/>
    </row>
    <row r="5" spans="1:6" ht="15">
      <c r="A5" s="6"/>
      <c r="B5" s="6"/>
      <c r="C5" s="28"/>
      <c r="D5" s="28"/>
      <c r="E5" s="28"/>
      <c r="F5" s="150"/>
    </row>
    <row r="6" spans="1:6" ht="15">
      <c r="A6" s="6"/>
      <c r="B6" s="6"/>
      <c r="C6" s="28"/>
      <c r="D6" s="28"/>
      <c r="E6" s="28"/>
      <c r="F6" s="28" t="str">
        <f>'приложение 2'!G6</f>
        <v>от "14" июля 2022 года №303</v>
      </c>
    </row>
    <row r="7" spans="1:6" ht="12.75">
      <c r="A7" s="6"/>
      <c r="B7" s="6"/>
      <c r="C7" s="6"/>
      <c r="D7" s="6"/>
      <c r="E7" s="6"/>
      <c r="F7" s="6"/>
    </row>
    <row r="8" spans="1:6" ht="12.75">
      <c r="A8" s="6"/>
      <c r="B8" s="11"/>
      <c r="C8" s="11"/>
      <c r="D8" s="11"/>
      <c r="E8" s="6"/>
      <c r="F8" s="6"/>
    </row>
    <row r="9" spans="1:6" ht="63.75" customHeight="1">
      <c r="A9" s="149" t="s">
        <v>359</v>
      </c>
      <c r="B9" s="149"/>
      <c r="C9" s="149"/>
      <c r="D9" s="149"/>
      <c r="E9" s="149"/>
      <c r="F9" s="149"/>
    </row>
    <row r="10" spans="1:6" ht="33" customHeight="1">
      <c r="A10" s="149" t="str">
        <f>'приложение 2'!A10:G10</f>
        <v>за 2 квартал 2022 года</v>
      </c>
      <c r="B10" s="149"/>
      <c r="C10" s="149"/>
      <c r="D10" s="149"/>
      <c r="E10" s="149"/>
      <c r="F10" s="149"/>
    </row>
    <row r="11" spans="1:6" ht="12.75">
      <c r="A11" s="6"/>
      <c r="B11" s="6"/>
      <c r="C11" s="6"/>
      <c r="D11" s="6"/>
      <c r="E11" s="6"/>
      <c r="F11" s="85" t="s">
        <v>401</v>
      </c>
    </row>
    <row r="12" spans="1:6" s="26" customFormat="1" ht="30.75" customHeight="1">
      <c r="A12" s="20" t="s">
        <v>7</v>
      </c>
      <c r="B12" s="20" t="s">
        <v>9</v>
      </c>
      <c r="C12" s="20" t="s">
        <v>8</v>
      </c>
      <c r="D12" s="20" t="s">
        <v>19</v>
      </c>
      <c r="E12" s="20" t="s">
        <v>18</v>
      </c>
      <c r="F12" s="21" t="str">
        <f>'приложение 2'!G13</f>
        <v>исполнено на 01.07.2022г.</v>
      </c>
    </row>
    <row r="13" spans="1:6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3">
        <v>6</v>
      </c>
    </row>
    <row r="14" spans="1:9" s="34" customFormat="1" ht="18.75">
      <c r="A14" s="32" t="s">
        <v>10</v>
      </c>
      <c r="B14" s="33"/>
      <c r="C14" s="33"/>
      <c r="D14" s="33"/>
      <c r="E14" s="33"/>
      <c r="F14" s="105">
        <f>F15+F51+F69+F96+F162+F173+F189</f>
        <v>107197.7</v>
      </c>
      <c r="G14" s="86">
        <f>'[1]приложение 7 (1)'!G16</f>
        <v>721229.14</v>
      </c>
      <c r="H14" s="86">
        <f>'[1]приложение 7 (1)'!H16</f>
        <v>331666.69999999995</v>
      </c>
      <c r="I14" s="86">
        <f>'[1]приложение 7 (1)'!I16</f>
        <v>120781.6</v>
      </c>
    </row>
    <row r="15" spans="1:9" s="3" customFormat="1" ht="18.75">
      <c r="A15" s="14" t="str">
        <f>'приложение 2'!A17</f>
        <v>Общегосударственные вопросы</v>
      </c>
      <c r="B15" s="17" t="s">
        <v>11</v>
      </c>
      <c r="C15" s="17"/>
      <c r="D15" s="38"/>
      <c r="E15" s="39"/>
      <c r="F15" s="106">
        <f>F16+F26+F33+F38</f>
        <v>19520</v>
      </c>
      <c r="G15" s="87">
        <f>G14-F14</f>
        <v>614031.4400000001</v>
      </c>
      <c r="H15" s="87" t="e">
        <f>H14-#REF!</f>
        <v>#REF!</v>
      </c>
      <c r="I15" s="87" t="e">
        <f>I14-#REF!</f>
        <v>#REF!</v>
      </c>
    </row>
    <row r="16" spans="1:9" s="3" customFormat="1" ht="43.5" customHeight="1">
      <c r="A16" s="14" t="str">
        <f>'приложение 2'!A18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6" s="17" t="s">
        <v>11</v>
      </c>
      <c r="C16" s="17" t="s">
        <v>12</v>
      </c>
      <c r="D16" s="17"/>
      <c r="E16" s="39"/>
      <c r="F16" s="106">
        <f>F20+F21+F22+F24+F25</f>
        <v>3070.9</v>
      </c>
      <c r="G16" s="87">
        <f>'[1]приложение 7 (1)'!G17-'приложение 3'!F15</f>
        <v>7493.200000000001</v>
      </c>
      <c r="H16" s="87" t="e">
        <f>'[1]приложение 7 (1)'!H17-'приложение 3'!#REF!</f>
        <v>#REF!</v>
      </c>
      <c r="I16" s="87" t="e">
        <f>'[1]приложение 7 (1)'!I17-'приложение 3'!#REF!</f>
        <v>#REF!</v>
      </c>
    </row>
    <row r="17" spans="1:6" s="3" customFormat="1" ht="53.25" customHeight="1">
      <c r="A17" s="14" t="str">
        <f>'приложение 2'!A19</f>
        <v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v>
      </c>
      <c r="B17" s="17" t="s">
        <v>11</v>
      </c>
      <c r="C17" s="17" t="s">
        <v>12</v>
      </c>
      <c r="D17" s="17" t="s">
        <v>51</v>
      </c>
      <c r="E17" s="39"/>
      <c r="F17" s="106">
        <f>F18</f>
        <v>3070.9</v>
      </c>
    </row>
    <row r="18" spans="1:6" s="3" customFormat="1" ht="29.25" customHeight="1">
      <c r="A18" s="14" t="str">
        <f>'приложение 2'!A20</f>
        <v>Подпрограмма «Управление муниципальными финансами и муниципальным имуществом»</v>
      </c>
      <c r="B18" s="17" t="s">
        <v>11</v>
      </c>
      <c r="C18" s="17" t="s">
        <v>12</v>
      </c>
      <c r="D18" s="17" t="s">
        <v>52</v>
      </c>
      <c r="E18" s="39"/>
      <c r="F18" s="106">
        <f>F19+F23</f>
        <v>3070.9</v>
      </c>
    </row>
    <row r="19" spans="1:6" s="3" customFormat="1" ht="30.75" customHeight="1">
      <c r="A19" s="14" t="str">
        <f>'приложение 2'!A21</f>
        <v>Основное мероприятие «Расходы на обеспечение функций органов местного самоуправления»</v>
      </c>
      <c r="B19" s="17" t="s">
        <v>11</v>
      </c>
      <c r="C19" s="17" t="s">
        <v>12</v>
      </c>
      <c r="D19" s="17" t="s">
        <v>53</v>
      </c>
      <c r="E19" s="39"/>
      <c r="F19" s="106">
        <f>F20+F21+F22</f>
        <v>1943.5</v>
      </c>
    </row>
    <row r="20" spans="1:6" s="3" customFormat="1" ht="80.25" customHeight="1">
      <c r="A20" s="14" t="str">
        <f>'приложение 2'!A22</f>
        <v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0" s="17" t="s">
        <v>11</v>
      </c>
      <c r="C20" s="17" t="s">
        <v>12</v>
      </c>
      <c r="D20" s="17" t="s">
        <v>57</v>
      </c>
      <c r="E20" s="17" t="s">
        <v>27</v>
      </c>
      <c r="F20" s="106">
        <f>'приложение 2'!G22</f>
        <v>1158.5</v>
      </c>
    </row>
    <row r="21" spans="1:6" s="3" customFormat="1" ht="43.5" customHeight="1">
      <c r="A21" s="14" t="str">
        <f>'приложение 2'!A23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21" s="17" t="s">
        <v>11</v>
      </c>
      <c r="C21" s="17" t="s">
        <v>12</v>
      </c>
      <c r="D21" s="17" t="s">
        <v>57</v>
      </c>
      <c r="E21" s="17" t="s">
        <v>25</v>
      </c>
      <c r="F21" s="106">
        <f>'приложение 2'!G23</f>
        <v>785</v>
      </c>
    </row>
    <row r="22" spans="1:6" s="3" customFormat="1" ht="32.25" customHeight="1">
      <c r="A22" s="14" t="str">
        <f>'приложение 2'!A24</f>
        <v>Расходы на обеспечение функций органов местного самоуправления (Иные бюджетные ассигнования)</v>
      </c>
      <c r="B22" s="17" t="s">
        <v>11</v>
      </c>
      <c r="C22" s="17" t="s">
        <v>12</v>
      </c>
      <c r="D22" s="17" t="s">
        <v>57</v>
      </c>
      <c r="E22" s="17" t="s">
        <v>28</v>
      </c>
      <c r="F22" s="106">
        <f>'приложение 2'!G24</f>
        <v>0</v>
      </c>
    </row>
    <row r="23" spans="1:6" s="3" customFormat="1" ht="32.25" customHeight="1">
      <c r="A23" s="14" t="str">
        <f>'приложение 2'!A25</f>
        <v>Основное мероприятие «Расходы на обеспечение деятельности главы администрации»</v>
      </c>
      <c r="B23" s="17" t="s">
        <v>11</v>
      </c>
      <c r="C23" s="17" t="s">
        <v>12</v>
      </c>
      <c r="D23" s="17" t="s">
        <v>59</v>
      </c>
      <c r="E23" s="17"/>
      <c r="F23" s="106">
        <f>F24+F25</f>
        <v>1127.4</v>
      </c>
    </row>
    <row r="24" spans="1:6" s="3" customFormat="1" ht="69.75" customHeight="1">
      <c r="A24" s="14" t="str">
        <f>'приложение 2'!A26</f>
        <v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4" s="17" t="s">
        <v>11</v>
      </c>
      <c r="C24" s="17" t="s">
        <v>12</v>
      </c>
      <c r="D24" s="17" t="s">
        <v>60</v>
      </c>
      <c r="E24" s="17" t="s">
        <v>27</v>
      </c>
      <c r="F24" s="106">
        <f>'приложение 2'!G26</f>
        <v>1118.4</v>
      </c>
    </row>
    <row r="25" spans="1:6" s="3" customFormat="1" ht="41.25" customHeight="1">
      <c r="A25" s="14" t="str">
        <f>'приложение 2'!A27</f>
        <v>Расходы на обеспечение деятельности главы администрации  (Закупка товаров, работ и услуг для обеспечения государственных (муниципальных) нужд)</v>
      </c>
      <c r="B25" s="17" t="s">
        <v>11</v>
      </c>
      <c r="C25" s="17" t="s">
        <v>12</v>
      </c>
      <c r="D25" s="17" t="s">
        <v>60</v>
      </c>
      <c r="E25" s="17" t="s">
        <v>25</v>
      </c>
      <c r="F25" s="106">
        <f>'приложение 2'!G27</f>
        <v>9</v>
      </c>
    </row>
    <row r="26" spans="1:6" s="3" customFormat="1" ht="27" customHeight="1">
      <c r="A26" s="14" t="str">
        <f>'приложение 2'!A28</f>
        <v>Обеспечение проведения выборов и референдумов</v>
      </c>
      <c r="B26" s="17" t="s">
        <v>11</v>
      </c>
      <c r="C26" s="17" t="s">
        <v>273</v>
      </c>
      <c r="D26" s="17"/>
      <c r="E26" s="17"/>
      <c r="F26" s="106">
        <f>F27</f>
        <v>0</v>
      </c>
    </row>
    <row r="27" spans="1:6" s="3" customFormat="1" ht="41.25" customHeight="1">
      <c r="A27" s="14" t="str">
        <f>'приложение 2'!A29</f>
        <v>Муниципальная программа городского поселения город Бобров "Муниципальное управление и гражданское общество"</v>
      </c>
      <c r="B27" s="17" t="s">
        <v>11</v>
      </c>
      <c r="C27" s="17" t="s">
        <v>273</v>
      </c>
      <c r="D27" s="17" t="s">
        <v>51</v>
      </c>
      <c r="E27" s="17"/>
      <c r="F27" s="106">
        <f>F28</f>
        <v>0</v>
      </c>
    </row>
    <row r="28" spans="1:6" s="3" customFormat="1" ht="32.25" customHeight="1">
      <c r="A28" s="14" t="str">
        <f>'приложение 2'!A30</f>
        <v>Подпрограмма "Управление муниципальными финансами и муниципальным имуществом "</v>
      </c>
      <c r="B28" s="17" t="s">
        <v>11</v>
      </c>
      <c r="C28" s="17" t="s">
        <v>273</v>
      </c>
      <c r="D28" s="17" t="s">
        <v>275</v>
      </c>
      <c r="E28" s="17"/>
      <c r="F28" s="106">
        <f>F29+F31</f>
        <v>0</v>
      </c>
    </row>
    <row r="29" spans="1:6" s="3" customFormat="1" ht="30" customHeight="1">
      <c r="A29" s="14" t="str">
        <f>'приложение 2'!A31</f>
        <v>Основное мероприятие «Избирательная комиссия городского поселения город Бобров»</v>
      </c>
      <c r="B29" s="17" t="s">
        <v>11</v>
      </c>
      <c r="C29" s="17" t="s">
        <v>273</v>
      </c>
      <c r="D29" s="17" t="s">
        <v>277</v>
      </c>
      <c r="E29" s="17"/>
      <c r="F29" s="106">
        <f>F30</f>
        <v>0</v>
      </c>
    </row>
    <row r="30" spans="1:6" s="3" customFormat="1" ht="56.25" customHeight="1">
      <c r="A30" s="14" t="str">
        <f>'приложение 2'!A32</f>
        <v>Проведение выборов в представительные органы муниципального образования (Иные бюджетные ассигнования)</v>
      </c>
      <c r="B30" s="17" t="s">
        <v>11</v>
      </c>
      <c r="C30" s="17" t="s">
        <v>273</v>
      </c>
      <c r="D30" s="17" t="s">
        <v>278</v>
      </c>
      <c r="E30" s="17" t="s">
        <v>28</v>
      </c>
      <c r="F30" s="106">
        <f>'приложение 2'!G32</f>
        <v>0</v>
      </c>
    </row>
    <row r="31" spans="1:6" s="3" customFormat="1" ht="71.25" customHeight="1">
      <c r="A31" s="14" t="str">
        <f>'приложение 2'!A33</f>
        <v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v>
      </c>
      <c r="B31" s="17" t="s">
        <v>11</v>
      </c>
      <c r="C31" s="17" t="s">
        <v>273</v>
      </c>
      <c r="D31" s="17" t="s">
        <v>404</v>
      </c>
      <c r="E31" s="17"/>
      <c r="F31" s="106">
        <f>F32</f>
        <v>0</v>
      </c>
    </row>
    <row r="32" spans="1:6" s="3" customFormat="1" ht="44.25" customHeight="1">
      <c r="A32" s="14" t="str">
        <f>'приложение 2'!A34</f>
        <v>Расходы на выполнение других расходных обязательств (Закупка товаров, работ и услуг для обеспечения государственных (муниципальных) нужд)</v>
      </c>
      <c r="B32" s="17" t="s">
        <v>11</v>
      </c>
      <c r="C32" s="17" t="s">
        <v>273</v>
      </c>
      <c r="D32" s="17" t="s">
        <v>406</v>
      </c>
      <c r="E32" s="17" t="s">
        <v>25</v>
      </c>
      <c r="F32" s="106">
        <f>'приложение 2'!G34</f>
        <v>0</v>
      </c>
    </row>
    <row r="33" spans="1:6" s="3" customFormat="1" ht="22.5" customHeight="1">
      <c r="A33" s="14" t="str">
        <f>'приложение 2'!A35</f>
        <v>Резервные фонды</v>
      </c>
      <c r="B33" s="17" t="s">
        <v>11</v>
      </c>
      <c r="C33" s="17" t="s">
        <v>21</v>
      </c>
      <c r="D33" s="17"/>
      <c r="E33" s="17"/>
      <c r="F33" s="106">
        <f>F34</f>
        <v>0</v>
      </c>
    </row>
    <row r="34" spans="1:6" s="3" customFormat="1" ht="54" customHeight="1">
      <c r="A34" s="14" t="str">
        <f>'приложение 2'!A36</f>
        <v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v>
      </c>
      <c r="B34" s="17" t="s">
        <v>11</v>
      </c>
      <c r="C34" s="17" t="s">
        <v>21</v>
      </c>
      <c r="D34" s="17" t="s">
        <v>51</v>
      </c>
      <c r="E34" s="17"/>
      <c r="F34" s="106">
        <f>F35</f>
        <v>0</v>
      </c>
    </row>
    <row r="35" spans="1:6" s="3" customFormat="1" ht="33" customHeight="1">
      <c r="A35" s="14" t="str">
        <f>'приложение 2'!A37</f>
        <v>Подпрограмма «Управление муниципальными финансами и муниципальным имуществом»</v>
      </c>
      <c r="B35" s="17" t="s">
        <v>11</v>
      </c>
      <c r="C35" s="17" t="s">
        <v>21</v>
      </c>
      <c r="D35" s="17" t="s">
        <v>52</v>
      </c>
      <c r="E35" s="17"/>
      <c r="F35" s="106">
        <f>F36</f>
        <v>0</v>
      </c>
    </row>
    <row r="36" spans="1:6" s="3" customFormat="1" ht="33" customHeight="1">
      <c r="A36" s="14" t="str">
        <f>'приложение 2'!A38</f>
        <v>Основное мероприятие «Управление резервным фондом администрации городского поселения город Бобров»</v>
      </c>
      <c r="B36" s="17" t="s">
        <v>11</v>
      </c>
      <c r="C36" s="17" t="s">
        <v>21</v>
      </c>
      <c r="D36" s="17" t="s">
        <v>62</v>
      </c>
      <c r="E36" s="17"/>
      <c r="F36" s="106">
        <f>F37</f>
        <v>0</v>
      </c>
    </row>
    <row r="37" spans="1:6" s="3" customFormat="1" ht="71.25" customHeight="1">
      <c r="A37" s="14" t="str">
        <f>'приложение 2'!A39</f>
        <v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v>
      </c>
      <c r="B37" s="17" t="s">
        <v>11</v>
      </c>
      <c r="C37" s="17" t="s">
        <v>21</v>
      </c>
      <c r="D37" s="17" t="s">
        <v>66</v>
      </c>
      <c r="E37" s="17" t="s">
        <v>28</v>
      </c>
      <c r="F37" s="106">
        <f>'приложение 2'!G39</f>
        <v>0</v>
      </c>
    </row>
    <row r="38" spans="1:6" s="3" customFormat="1" ht="25.5" customHeight="1">
      <c r="A38" s="14" t="str">
        <f>'приложение 2'!A40</f>
        <v>Другие общегосударственные вопросы</v>
      </c>
      <c r="B38" s="17" t="s">
        <v>11</v>
      </c>
      <c r="C38" s="17" t="s">
        <v>22</v>
      </c>
      <c r="D38" s="17"/>
      <c r="E38" s="17"/>
      <c r="F38" s="106">
        <f>F42+F44+F45+F49+F50+F46</f>
        <v>16449.1</v>
      </c>
    </row>
    <row r="39" spans="1:6" s="3" customFormat="1" ht="54.75" customHeight="1">
      <c r="A39" s="14" t="str">
        <f>'приложение 2'!A41</f>
        <v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v>
      </c>
      <c r="B39" s="17" t="s">
        <v>11</v>
      </c>
      <c r="C39" s="17" t="s">
        <v>22</v>
      </c>
      <c r="D39" s="17" t="s">
        <v>51</v>
      </c>
      <c r="E39" s="17"/>
      <c r="F39" s="106">
        <f>F40</f>
        <v>16449.1</v>
      </c>
    </row>
    <row r="40" spans="1:6" s="3" customFormat="1" ht="30.75" customHeight="1">
      <c r="A40" s="14" t="str">
        <f>'приложение 2'!A42</f>
        <v>Подпрограмма «Управление муниципальными финансами и муниципальным имуществом»</v>
      </c>
      <c r="B40" s="17" t="s">
        <v>11</v>
      </c>
      <c r="C40" s="17" t="s">
        <v>22</v>
      </c>
      <c r="D40" s="17" t="s">
        <v>52</v>
      </c>
      <c r="E40" s="17"/>
      <c r="F40" s="106">
        <f>F41+F43+F48</f>
        <v>16449.1</v>
      </c>
    </row>
    <row r="41" spans="1:6" s="3" customFormat="1" ht="30.75" customHeight="1">
      <c r="A41" s="14" t="str">
        <f>'приложение 2'!A43</f>
        <v>Основное мероприятие «Расходы на обеспечение функций органов местного самоуправления»</v>
      </c>
      <c r="B41" s="17" t="s">
        <v>11</v>
      </c>
      <c r="C41" s="17" t="s">
        <v>22</v>
      </c>
      <c r="D41" s="17" t="s">
        <v>53</v>
      </c>
      <c r="E41" s="17"/>
      <c r="F41" s="106">
        <f>F42</f>
        <v>495.53</v>
      </c>
    </row>
    <row r="42" spans="1:6" s="3" customFormat="1" ht="45.75" customHeight="1">
      <c r="A42" s="14" t="str">
        <f>'приложение 2'!A44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42" s="17" t="s">
        <v>11</v>
      </c>
      <c r="C42" s="17" t="s">
        <v>22</v>
      </c>
      <c r="D42" s="17" t="s">
        <v>57</v>
      </c>
      <c r="E42" s="17" t="s">
        <v>25</v>
      </c>
      <c r="F42" s="106">
        <f>'приложение 2'!G44</f>
        <v>495.53</v>
      </c>
    </row>
    <row r="43" spans="1:6" s="3" customFormat="1" ht="74.25" customHeight="1">
      <c r="A43" s="14" t="str">
        <f>'приложение 2'!A45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B43" s="17" t="s">
        <v>11</v>
      </c>
      <c r="C43" s="17" t="s">
        <v>22</v>
      </c>
      <c r="D43" s="17" t="s">
        <v>68</v>
      </c>
      <c r="E43" s="17"/>
      <c r="F43" s="106">
        <f>F44+F45+F46</f>
        <v>13497.919999999998</v>
      </c>
    </row>
    <row r="44" spans="1:6" s="3" customFormat="1" ht="41.25" customHeight="1">
      <c r="A44" s="14" t="str">
        <f>'приложение 2'!A46</f>
        <v>Выполнение других расходных обязательств (Закупка товаров, работ и услуг для обеспечения государственных (муниципальных) нужд)</v>
      </c>
      <c r="B44" s="17" t="s">
        <v>11</v>
      </c>
      <c r="C44" s="17" t="s">
        <v>22</v>
      </c>
      <c r="D44" s="17" t="s">
        <v>69</v>
      </c>
      <c r="E44" s="17" t="s">
        <v>25</v>
      </c>
      <c r="F44" s="106">
        <f>'приложение 2'!G46</f>
        <v>13360.699999999999</v>
      </c>
    </row>
    <row r="45" spans="1:6" s="3" customFormat="1" ht="48.75" customHeight="1">
      <c r="A45" s="14" t="str">
        <f>'приложение 2'!A47</f>
        <v>Выполнение других расходных обязательств (Капитальные вложения в объекты государственной (муниципальной) собственности)</v>
      </c>
      <c r="B45" s="17" t="s">
        <v>11</v>
      </c>
      <c r="C45" s="17" t="s">
        <v>22</v>
      </c>
      <c r="D45" s="17" t="s">
        <v>69</v>
      </c>
      <c r="E45" s="17" t="s">
        <v>26</v>
      </c>
      <c r="F45" s="106">
        <f>'приложение 2'!G47</f>
        <v>0</v>
      </c>
    </row>
    <row r="46" spans="1:6" s="3" customFormat="1" ht="48.75" customHeight="1">
      <c r="A46" s="14" t="str">
        <f>'приложение 2'!A48</f>
        <v>Выполнение других расходных обязательств (Иные бюджетные ассигнования)</v>
      </c>
      <c r="B46" s="17" t="s">
        <v>11</v>
      </c>
      <c r="C46" s="17" t="s">
        <v>22</v>
      </c>
      <c r="D46" s="17" t="s">
        <v>69</v>
      </c>
      <c r="E46" s="17" t="s">
        <v>28</v>
      </c>
      <c r="F46" s="106">
        <f>'приложение 2'!G48</f>
        <v>137.22</v>
      </c>
    </row>
    <row r="47" spans="1:6" s="3" customFormat="1" ht="48.75" customHeight="1">
      <c r="A47" s="14" t="str">
        <f>'приложение 2'!A49</f>
        <v>Зарезервированные средства, подлежащие распределению в связи с особеностью исполнения бюджета (Иные бюджетные ассигнования)</v>
      </c>
      <c r="B47" s="17" t="s">
        <v>11</v>
      </c>
      <c r="C47" s="17" t="s">
        <v>22</v>
      </c>
      <c r="D47" s="17" t="s">
        <v>442</v>
      </c>
      <c r="E47" s="17" t="s">
        <v>28</v>
      </c>
      <c r="F47" s="106">
        <f>'приложение 2'!G49</f>
        <v>0</v>
      </c>
    </row>
    <row r="48" spans="1:6" s="70" customFormat="1" ht="33" customHeight="1">
      <c r="A48" s="129" t="str">
        <f>'приложение 2'!A50</f>
        <v>Основное мероприятие"Расходы на обеспечение деятельности МКУ"СКООМС" </v>
      </c>
      <c r="B48" s="69" t="s">
        <v>11</v>
      </c>
      <c r="C48" s="69" t="s">
        <v>22</v>
      </c>
      <c r="D48" s="69" t="s">
        <v>284</v>
      </c>
      <c r="E48" s="69"/>
      <c r="F48" s="107">
        <f>F49+F50</f>
        <v>2455.65</v>
      </c>
    </row>
    <row r="49" spans="1:6" s="70" customFormat="1" ht="85.5" customHeight="1">
      <c r="A49" s="129" t="str">
        <f>'приложение 2'!A51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B49" s="69" t="s">
        <v>11</v>
      </c>
      <c r="C49" s="69" t="s">
        <v>22</v>
      </c>
      <c r="D49" s="69" t="s">
        <v>286</v>
      </c>
      <c r="E49" s="69" t="s">
        <v>27</v>
      </c>
      <c r="F49" s="107">
        <f>'приложение 2'!G51</f>
        <v>2181.52</v>
      </c>
    </row>
    <row r="50" spans="1:6" s="70" customFormat="1" ht="42" customHeight="1">
      <c r="A50" s="129" t="str">
        <f>'приложение 2'!A52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B50" s="69" t="s">
        <v>11</v>
      </c>
      <c r="C50" s="69" t="s">
        <v>22</v>
      </c>
      <c r="D50" s="69" t="s">
        <v>286</v>
      </c>
      <c r="E50" s="69" t="s">
        <v>25</v>
      </c>
      <c r="F50" s="107">
        <f>'приложение 2'!G52</f>
        <v>274.13</v>
      </c>
    </row>
    <row r="51" spans="1:9" s="3" customFormat="1" ht="27.75" customHeight="1">
      <c r="A51" s="7" t="str">
        <f>'приложение 2'!A53</f>
        <v>Национальная безопасность и правоохранительная деятельность</v>
      </c>
      <c r="B51" s="17" t="s">
        <v>16</v>
      </c>
      <c r="C51" s="17"/>
      <c r="D51" s="17"/>
      <c r="E51" s="17"/>
      <c r="F51" s="106">
        <f>F64+F59+F52</f>
        <v>676.6</v>
      </c>
      <c r="G51" s="87">
        <f>'[1]приложение 7 (1)'!G52-'приложение 3'!F51</f>
        <v>149.89999999999998</v>
      </c>
      <c r="H51" s="87" t="e">
        <f>'[1]приложение 7 (1)'!H52-'приложение 3'!#REF!</f>
        <v>#REF!</v>
      </c>
      <c r="I51" s="87" t="e">
        <f>'[1]приложение 7 (1)'!I52-'приложение 3'!#REF!</f>
        <v>#REF!</v>
      </c>
    </row>
    <row r="52" spans="1:6" s="3" customFormat="1" ht="42" customHeight="1">
      <c r="A52" s="7" t="str">
        <f>'приложение 2'!A54</f>
        <v>Защита населения и территории от чрезвычайных ситуаций природного и техногенного характера</v>
      </c>
      <c r="B52" s="17" t="s">
        <v>16</v>
      </c>
      <c r="C52" s="17" t="s">
        <v>24</v>
      </c>
      <c r="D52" s="17"/>
      <c r="E52" s="17"/>
      <c r="F52" s="106">
        <f>F53</f>
        <v>0</v>
      </c>
    </row>
    <row r="53" spans="1:6" s="3" customFormat="1" ht="42" customHeight="1">
      <c r="A53" s="7" t="str">
        <f>'приложение 2'!A55</f>
        <v>Муниципальная программа городского поселения город Бобров "Муниципальное управление и гражданское общество"</v>
      </c>
      <c r="B53" s="17" t="s">
        <v>16</v>
      </c>
      <c r="C53" s="17" t="s">
        <v>24</v>
      </c>
      <c r="D53" s="17" t="s">
        <v>51</v>
      </c>
      <c r="E53" s="17"/>
      <c r="F53" s="106">
        <f>F54</f>
        <v>0</v>
      </c>
    </row>
    <row r="54" spans="1:6" s="3" customFormat="1" ht="42" customHeight="1">
      <c r="A54" s="7" t="str">
        <f>'приложение 2'!A56</f>
        <v>Подпрограмма "Развитие и модернизация населения от угроз чрезвычайных ситуаций и пожаров" </v>
      </c>
      <c r="B54" s="17" t="s">
        <v>16</v>
      </c>
      <c r="C54" s="17" t="s">
        <v>24</v>
      </c>
      <c r="D54" s="17" t="s">
        <v>267</v>
      </c>
      <c r="E54" s="17"/>
      <c r="F54" s="106">
        <f>F55</f>
        <v>0</v>
      </c>
    </row>
    <row r="55" spans="1:6" s="3" customFormat="1" ht="42" customHeight="1">
      <c r="A55" s="7" t="str">
        <f>'приложение 2'!A57</f>
        <v>Основное мероприятие "Предупреждение и ликвидация последствий чрезвычайных ситуаций природного и техногенного характера"</v>
      </c>
      <c r="B55" s="17" t="s">
        <v>16</v>
      </c>
      <c r="C55" s="17" t="s">
        <v>24</v>
      </c>
      <c r="D55" s="17" t="s">
        <v>312</v>
      </c>
      <c r="E55" s="17"/>
      <c r="F55" s="106">
        <f>F56+F57+F58</f>
        <v>0</v>
      </c>
    </row>
    <row r="56" spans="1:6" s="3" customFormat="1" ht="57.75" customHeight="1">
      <c r="A56" s="7" t="str">
        <f>'приложение 2'!A58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B56" s="17" t="s">
        <v>16</v>
      </c>
      <c r="C56" s="17" t="s">
        <v>24</v>
      </c>
      <c r="D56" s="17" t="s">
        <v>313</v>
      </c>
      <c r="E56" s="17" t="s">
        <v>25</v>
      </c>
      <c r="F56" s="106">
        <f>'приложение 2'!G58</f>
        <v>0</v>
      </c>
    </row>
    <row r="57" spans="1:6" s="3" customFormat="1" ht="57.75" customHeight="1">
      <c r="A57" s="7" t="str">
        <f>'приложение 2'!A59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B57" s="17" t="s">
        <v>16</v>
      </c>
      <c r="C57" s="17" t="s">
        <v>24</v>
      </c>
      <c r="D57" s="17" t="s">
        <v>313</v>
      </c>
      <c r="E57" s="17" t="s">
        <v>34</v>
      </c>
      <c r="F57" s="106">
        <f>'приложение 2'!G59</f>
        <v>0</v>
      </c>
    </row>
    <row r="58" spans="1:6" s="3" customFormat="1" ht="54.75" customHeight="1">
      <c r="A58" s="7" t="str">
        <f>'приложение 2'!A60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B58" s="17" t="s">
        <v>16</v>
      </c>
      <c r="C58" s="17" t="s">
        <v>24</v>
      </c>
      <c r="D58" s="17" t="s">
        <v>314</v>
      </c>
      <c r="E58" s="17" t="s">
        <v>34</v>
      </c>
      <c r="F58" s="106">
        <f>'приложение 2'!G60</f>
        <v>0</v>
      </c>
    </row>
    <row r="59" spans="1:6" s="3" customFormat="1" ht="27.75" customHeight="1">
      <c r="A59" s="7" t="str">
        <f>'приложение 2'!A61</f>
        <v>Обеспечение пожарной безопасности</v>
      </c>
      <c r="B59" s="17" t="s">
        <v>16</v>
      </c>
      <c r="C59" s="17" t="s">
        <v>17</v>
      </c>
      <c r="D59" s="17"/>
      <c r="E59" s="17"/>
      <c r="F59" s="106">
        <f>F60</f>
        <v>0</v>
      </c>
    </row>
    <row r="60" spans="1:6" s="3" customFormat="1" ht="54.75" customHeight="1">
      <c r="A60" s="7" t="str">
        <f>'приложение 2'!A62</f>
        <v>Муниципальная программа городского поселения город Бобров "Муниципальное управление и гражданское общество"</v>
      </c>
      <c r="B60" s="17" t="s">
        <v>16</v>
      </c>
      <c r="C60" s="17" t="s">
        <v>17</v>
      </c>
      <c r="D60" s="17" t="s">
        <v>51</v>
      </c>
      <c r="E60" s="17"/>
      <c r="F60" s="106">
        <f>F61</f>
        <v>0</v>
      </c>
    </row>
    <row r="61" spans="1:6" s="3" customFormat="1" ht="35.25" customHeight="1">
      <c r="A61" s="7" t="str">
        <f>'приложение 2'!A63</f>
        <v>Подпрограмма "Развитие и модернизация населения от угроз чрезвычайных ситуаций и пожаров" </v>
      </c>
      <c r="B61" s="17" t="s">
        <v>16</v>
      </c>
      <c r="C61" s="17" t="s">
        <v>17</v>
      </c>
      <c r="D61" s="17" t="s">
        <v>267</v>
      </c>
      <c r="E61" s="17"/>
      <c r="F61" s="106">
        <f>F62</f>
        <v>0</v>
      </c>
    </row>
    <row r="62" spans="1:6" s="3" customFormat="1" ht="46.5" customHeight="1">
      <c r="A62" s="7" t="str">
        <f>'приложение 2'!A64</f>
        <v>Основное мероприятие "Предупреждение и ликвидация последствий чрезвычайных ситуаций природного и техногенного характера"</v>
      </c>
      <c r="B62" s="17" t="s">
        <v>16</v>
      </c>
      <c r="C62" s="17" t="s">
        <v>17</v>
      </c>
      <c r="D62" s="17" t="s">
        <v>312</v>
      </c>
      <c r="E62" s="17"/>
      <c r="F62" s="106">
        <f>F63</f>
        <v>0</v>
      </c>
    </row>
    <row r="63" spans="1:6" s="3" customFormat="1" ht="40.5" customHeight="1">
      <c r="A63" s="7" t="str">
        <f>'приложение 2'!A65</f>
        <v>Выполнение других расходных обязательств (закупка товаров, работ и услуг для обеспечения государственных (муниципальных) нужд)</v>
      </c>
      <c r="B63" s="17" t="s">
        <v>16</v>
      </c>
      <c r="C63" s="17" t="s">
        <v>17</v>
      </c>
      <c r="D63" s="17" t="s">
        <v>408</v>
      </c>
      <c r="E63" s="17" t="s">
        <v>25</v>
      </c>
      <c r="F63" s="106">
        <f>'приложение 2'!G65</f>
        <v>0</v>
      </c>
    </row>
    <row r="64" spans="1:6" s="3" customFormat="1" ht="42" customHeight="1">
      <c r="A64" s="7" t="str">
        <f>'приложение 2'!A66</f>
        <v>Другие вопросы в области национальной безопасности и правоохранительной деятельности</v>
      </c>
      <c r="B64" s="17" t="s">
        <v>16</v>
      </c>
      <c r="C64" s="17" t="s">
        <v>264</v>
      </c>
      <c r="D64" s="17"/>
      <c r="E64" s="17"/>
      <c r="F64" s="106">
        <f>F65</f>
        <v>676.6</v>
      </c>
    </row>
    <row r="65" spans="1:6" s="3" customFormat="1" ht="42" customHeight="1">
      <c r="A65" s="7" t="str">
        <f>'приложение 2'!A67</f>
        <v>Муниципальная программа городского поселения город Бобров "Муниципальное управление и гражданское общество"</v>
      </c>
      <c r="B65" s="17" t="s">
        <v>16</v>
      </c>
      <c r="C65" s="17" t="s">
        <v>264</v>
      </c>
      <c r="D65" s="17" t="s">
        <v>51</v>
      </c>
      <c r="E65" s="17"/>
      <c r="F65" s="106">
        <f>F66</f>
        <v>676.6</v>
      </c>
    </row>
    <row r="66" spans="1:6" s="3" customFormat="1" ht="42" customHeight="1">
      <c r="A66" s="7" t="str">
        <f>'приложение 2'!A68</f>
        <v>Подпрограмма "Развитие и модернизация населения от угроз чрезвычайных ситуаций и пожаров" </v>
      </c>
      <c r="B66" s="17" t="s">
        <v>16</v>
      </c>
      <c r="C66" s="17" t="s">
        <v>264</v>
      </c>
      <c r="D66" s="17" t="s">
        <v>267</v>
      </c>
      <c r="E66" s="17"/>
      <c r="F66" s="106">
        <f>F67</f>
        <v>676.6</v>
      </c>
    </row>
    <row r="67" spans="1:6" s="3" customFormat="1" ht="42" customHeight="1">
      <c r="A67" s="7" t="str">
        <f>'приложение 2'!A69</f>
        <v>Основное мероприятие "Повышение готовности к ликвидации черезвычайных ситуаций"</v>
      </c>
      <c r="B67" s="17" t="s">
        <v>16</v>
      </c>
      <c r="C67" s="17" t="s">
        <v>264</v>
      </c>
      <c r="D67" s="17" t="s">
        <v>269</v>
      </c>
      <c r="E67" s="17"/>
      <c r="F67" s="106">
        <f>F68</f>
        <v>676.6</v>
      </c>
    </row>
    <row r="68" spans="1:6" s="3" customFormat="1" ht="42" customHeight="1">
      <c r="A68" s="7" t="str">
        <f>'приложение 2'!A70</f>
        <v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v>
      </c>
      <c r="B68" s="17" t="s">
        <v>16</v>
      </c>
      <c r="C68" s="17" t="s">
        <v>264</v>
      </c>
      <c r="D68" s="17" t="s">
        <v>271</v>
      </c>
      <c r="E68" s="17" t="s">
        <v>25</v>
      </c>
      <c r="F68" s="106">
        <f>'приложение 2'!G70</f>
        <v>676.6</v>
      </c>
    </row>
    <row r="69" spans="1:9" s="3" customFormat="1" ht="33.75" customHeight="1">
      <c r="A69" s="7" t="str">
        <f>'приложение 2'!A71</f>
        <v>Национальная экономика</v>
      </c>
      <c r="B69" s="17" t="s">
        <v>12</v>
      </c>
      <c r="C69" s="17"/>
      <c r="D69" s="17"/>
      <c r="E69" s="17"/>
      <c r="F69" s="106">
        <f>F70+F75+F82</f>
        <v>25250.100000000002</v>
      </c>
      <c r="G69" s="87">
        <f>'[1]приложение 7 (1)'!G70-'приложение 3'!F69</f>
        <v>31980.239999999994</v>
      </c>
      <c r="H69" s="87" t="e">
        <f>'[1]приложение 7 (1)'!H70-'приложение 3'!#REF!</f>
        <v>#REF!</v>
      </c>
      <c r="I69" s="87" t="e">
        <f>'[1]приложение 7 (1)'!I70-'приложение 3'!#REF!</f>
        <v>#REF!</v>
      </c>
    </row>
    <row r="70" spans="1:6" s="3" customFormat="1" ht="29.25" customHeight="1">
      <c r="A70" s="7" t="str">
        <f>'приложение 2'!A72</f>
        <v>Сельское хозяйство и рыболовство</v>
      </c>
      <c r="B70" s="17" t="s">
        <v>12</v>
      </c>
      <c r="C70" s="17" t="s">
        <v>14</v>
      </c>
      <c r="D70" s="17"/>
      <c r="E70" s="17"/>
      <c r="F70" s="106">
        <f>F74</f>
        <v>469.5</v>
      </c>
    </row>
    <row r="71" spans="1:6" s="3" customFormat="1" ht="57.75" customHeight="1">
      <c r="A71" s="7" t="str">
        <f>'приложение 2'!A73</f>
        <v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v>
      </c>
      <c r="B71" s="17" t="s">
        <v>12</v>
      </c>
      <c r="C71" s="17" t="s">
        <v>14</v>
      </c>
      <c r="D71" s="17" t="s">
        <v>51</v>
      </c>
      <c r="E71" s="17"/>
      <c r="F71" s="106">
        <f>F72</f>
        <v>469.5</v>
      </c>
    </row>
    <row r="72" spans="1:6" s="3" customFormat="1" ht="24.75" customHeight="1">
      <c r="A72" s="7" t="str">
        <f>'приложение 2'!A74</f>
        <v>Подпрограмма «Развитие культуры и туризма»</v>
      </c>
      <c r="B72" s="17" t="s">
        <v>12</v>
      </c>
      <c r="C72" s="17" t="s">
        <v>14</v>
      </c>
      <c r="D72" s="17" t="s">
        <v>72</v>
      </c>
      <c r="E72" s="17"/>
      <c r="F72" s="106">
        <f>F73</f>
        <v>469.5</v>
      </c>
    </row>
    <row r="73" spans="1:6" s="3" customFormat="1" ht="44.25" customHeight="1">
      <c r="A73" s="7" t="str">
        <f>'приложение 2'!A75</f>
        <v>Основное мероприятие «Мероприятия по улучшению эпизоотического и ветеринарно-санитарного благополучия городского поселения»</v>
      </c>
      <c r="B73" s="17" t="s">
        <v>12</v>
      </c>
      <c r="C73" s="17" t="s">
        <v>14</v>
      </c>
      <c r="D73" s="17" t="s">
        <v>75</v>
      </c>
      <c r="E73" s="17"/>
      <c r="F73" s="106">
        <f>F74</f>
        <v>469.5</v>
      </c>
    </row>
    <row r="74" spans="1:6" s="3" customFormat="1" ht="57" customHeight="1">
      <c r="A74" s="7" t="str">
        <f>'приложение 2'!A76</f>
        <v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v>
      </c>
      <c r="B74" s="17" t="s">
        <v>12</v>
      </c>
      <c r="C74" s="17" t="s">
        <v>14</v>
      </c>
      <c r="D74" s="17" t="s">
        <v>76</v>
      </c>
      <c r="E74" s="17" t="s">
        <v>25</v>
      </c>
      <c r="F74" s="106">
        <f>'приложение 2'!G76</f>
        <v>469.5</v>
      </c>
    </row>
    <row r="75" spans="1:6" s="3" customFormat="1" ht="27" customHeight="1">
      <c r="A75" s="7" t="str">
        <f>'приложение 2'!A77</f>
        <v>Дорожное хозяйство (дорожные фонды)</v>
      </c>
      <c r="B75" s="17" t="s">
        <v>12</v>
      </c>
      <c r="C75" s="17" t="s">
        <v>24</v>
      </c>
      <c r="D75" s="17"/>
      <c r="E75" s="17"/>
      <c r="F75" s="106">
        <f>F76</f>
        <v>14916.900000000001</v>
      </c>
    </row>
    <row r="76" spans="1:6" s="3" customFormat="1" ht="41.25" customHeight="1">
      <c r="A76" s="7" t="str">
        <f>'приложение 2'!A78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76" s="17" t="s">
        <v>12</v>
      </c>
      <c r="C76" s="17" t="s">
        <v>24</v>
      </c>
      <c r="D76" s="17" t="s">
        <v>79</v>
      </c>
      <c r="E76" s="17"/>
      <c r="F76" s="106">
        <f>F77</f>
        <v>14916.900000000001</v>
      </c>
    </row>
    <row r="77" spans="1:6" s="3" customFormat="1" ht="27" customHeight="1">
      <c r="A77" s="7" t="str">
        <f>'приложение 2'!A79</f>
        <v>Подпрограмма «Развитие дорожного хозяйства городского поселения город Бобров»  </v>
      </c>
      <c r="B77" s="17" t="s">
        <v>12</v>
      </c>
      <c r="C77" s="17" t="s">
        <v>24</v>
      </c>
      <c r="D77" s="17" t="s">
        <v>80</v>
      </c>
      <c r="E77" s="17"/>
      <c r="F77" s="106">
        <f>F78</f>
        <v>14916.900000000001</v>
      </c>
    </row>
    <row r="78" spans="1:6" s="3" customFormat="1" ht="27" customHeight="1">
      <c r="A78" s="7" t="str">
        <f>'приложение 2'!A80</f>
        <v>Основное мероприятие «Развитие сети автомобильных дорог общего пользования»</v>
      </c>
      <c r="B78" s="17" t="s">
        <v>12</v>
      </c>
      <c r="C78" s="17" t="s">
        <v>24</v>
      </c>
      <c r="D78" s="40" t="s">
        <v>82</v>
      </c>
      <c r="E78" s="17"/>
      <c r="F78" s="106">
        <f>F79+F81+F80</f>
        <v>14916.900000000001</v>
      </c>
    </row>
    <row r="79" spans="1:6" s="3" customFormat="1" ht="39.75" customHeight="1">
      <c r="A79" s="7" t="str">
        <f>'приложение 2'!A81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B79" s="17" t="s">
        <v>12</v>
      </c>
      <c r="C79" s="17" t="s">
        <v>24</v>
      </c>
      <c r="D79" s="40" t="s">
        <v>343</v>
      </c>
      <c r="E79" s="17" t="s">
        <v>25</v>
      </c>
      <c r="F79" s="106">
        <f>'приложение 2'!G81</f>
        <v>33.2</v>
      </c>
    </row>
    <row r="80" spans="1:6" s="3" customFormat="1" ht="51.75" customHeight="1">
      <c r="A80" s="7" t="str">
        <f>'приложение 2'!A82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B80" s="17" t="s">
        <v>12</v>
      </c>
      <c r="C80" s="17" t="s">
        <v>24</v>
      </c>
      <c r="D80" s="17" t="s">
        <v>84</v>
      </c>
      <c r="E80" s="17" t="s">
        <v>25</v>
      </c>
      <c r="F80" s="106">
        <f>'приложение 2'!G82</f>
        <v>0</v>
      </c>
    </row>
    <row r="81" spans="1:6" s="3" customFormat="1" ht="40.5" customHeight="1">
      <c r="A81" s="7" t="str">
        <f>'приложение 2'!A83</f>
        <v>Мероприятия по развитию сети автомобильных дорог местного значения поселения (Иные бюджетные ассигнования)</v>
      </c>
      <c r="B81" s="17" t="s">
        <v>12</v>
      </c>
      <c r="C81" s="17" t="s">
        <v>24</v>
      </c>
      <c r="D81" s="17" t="s">
        <v>84</v>
      </c>
      <c r="E81" s="17" t="s">
        <v>28</v>
      </c>
      <c r="F81" s="106">
        <f>'приложение 2'!G83</f>
        <v>14883.7</v>
      </c>
    </row>
    <row r="82" spans="1:6" s="3" customFormat="1" ht="27.75" customHeight="1">
      <c r="A82" s="7" t="str">
        <f>'приложение 2'!A84</f>
        <v>Другие вопросы в обл национальной экономики</v>
      </c>
      <c r="B82" s="17" t="s">
        <v>12</v>
      </c>
      <c r="C82" s="17" t="s">
        <v>13</v>
      </c>
      <c r="D82" s="17"/>
      <c r="E82" s="17"/>
      <c r="F82" s="106">
        <f>F83</f>
        <v>9863.7</v>
      </c>
    </row>
    <row r="83" spans="1:6" s="3" customFormat="1" ht="44.25" customHeight="1">
      <c r="A83" s="7" t="str">
        <f>'приложение 2'!A85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83" s="17" t="s">
        <v>12</v>
      </c>
      <c r="C83" s="17" t="s">
        <v>13</v>
      </c>
      <c r="D83" s="17" t="s">
        <v>79</v>
      </c>
      <c r="E83" s="17"/>
      <c r="F83" s="106">
        <f>F84</f>
        <v>9863.7</v>
      </c>
    </row>
    <row r="84" spans="1:6" s="3" customFormat="1" ht="18" customHeight="1">
      <c r="A84" s="7" t="str">
        <f>'приложение 2'!A86</f>
        <v>Подпрограмма «Развитие градостроительной деятельности»</v>
      </c>
      <c r="B84" s="17" t="s">
        <v>12</v>
      </c>
      <c r="C84" s="17" t="s">
        <v>13</v>
      </c>
      <c r="D84" s="17" t="s">
        <v>86</v>
      </c>
      <c r="E84" s="17"/>
      <c r="F84" s="106">
        <f>F86+F87+F90+F92+F94</f>
        <v>9863.7</v>
      </c>
    </row>
    <row r="85" spans="1:6" s="3" customFormat="1" ht="32.25" customHeight="1">
      <c r="A85" s="7" t="str">
        <f>'приложение 2'!A87</f>
        <v>Основное мероприятие "Благоустройство территорий муниципальных образований"</v>
      </c>
      <c r="B85" s="17" t="s">
        <v>12</v>
      </c>
      <c r="C85" s="17" t="s">
        <v>13</v>
      </c>
      <c r="D85" s="17" t="s">
        <v>410</v>
      </c>
      <c r="E85" s="17"/>
      <c r="F85" s="106">
        <f>F86</f>
        <v>509.6</v>
      </c>
    </row>
    <row r="86" spans="1:6" s="3" customFormat="1" ht="57" customHeight="1">
      <c r="A86" s="7" t="str">
        <f>'приложение 2'!A88</f>
        <v>Расходы на реализацию проектов по поддержке местных инициатив на территории муниципальных образований Воронежской области (Закупка товаров, работ и услуг для обеспечения государственных (муниципальных) нужд)</v>
      </c>
      <c r="B86" s="17" t="s">
        <v>12</v>
      </c>
      <c r="C86" s="17" t="s">
        <v>13</v>
      </c>
      <c r="D86" s="17" t="s">
        <v>411</v>
      </c>
      <c r="E86" s="17" t="s">
        <v>25</v>
      </c>
      <c r="F86" s="106">
        <f>'приложение 2'!G88</f>
        <v>509.6</v>
      </c>
    </row>
    <row r="87" spans="1:6" s="103" customFormat="1" ht="63.75" customHeight="1">
      <c r="A87" s="7" t="str">
        <f>'приложение 2'!A89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B87" s="17" t="s">
        <v>12</v>
      </c>
      <c r="C87" s="17" t="s">
        <v>13</v>
      </c>
      <c r="D87" s="17" t="s">
        <v>87</v>
      </c>
      <c r="E87" s="17"/>
      <c r="F87" s="106">
        <f>F88+F89</f>
        <v>8475.4</v>
      </c>
    </row>
    <row r="88" spans="1:6" s="103" customFormat="1" ht="63.75" customHeight="1">
      <c r="A88" s="7" t="str">
        <f>'приложение 2'!A90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88" s="17" t="s">
        <v>12</v>
      </c>
      <c r="C88" s="17" t="s">
        <v>13</v>
      </c>
      <c r="D88" s="17" t="s">
        <v>358</v>
      </c>
      <c r="E88" s="17" t="s">
        <v>26</v>
      </c>
      <c r="F88" s="106">
        <f>'приложение 2'!G90</f>
        <v>8475.4</v>
      </c>
    </row>
    <row r="89" spans="1:6" s="103" customFormat="1" ht="45" customHeight="1">
      <c r="A89" s="7" t="str">
        <f>'приложение 2'!A91</f>
        <v>Выполнение других расходных обязательств (закупка товаров, работ и услуг для обеспечения государственных (муниципальных) нужд)</v>
      </c>
      <c r="B89" s="17" t="s">
        <v>12</v>
      </c>
      <c r="C89" s="17" t="s">
        <v>13</v>
      </c>
      <c r="D89" s="17" t="s">
        <v>88</v>
      </c>
      <c r="E89" s="17" t="s">
        <v>25</v>
      </c>
      <c r="F89" s="106">
        <f>'приложение 2'!G91</f>
        <v>0</v>
      </c>
    </row>
    <row r="90" spans="1:6" s="3" customFormat="1" ht="32.25" customHeight="1">
      <c r="A90" s="7" t="str">
        <f>'приложение 2'!A92</f>
        <v>Основное мероприятие «Мероприятия в области строительства, архитектуры и градостроительства»</v>
      </c>
      <c r="B90" s="17" t="s">
        <v>12</v>
      </c>
      <c r="C90" s="17" t="s">
        <v>13</v>
      </c>
      <c r="D90" s="17" t="s">
        <v>90</v>
      </c>
      <c r="E90" s="17"/>
      <c r="F90" s="106">
        <f>F91</f>
        <v>814.7</v>
      </c>
    </row>
    <row r="91" spans="1:6" s="3" customFormat="1" ht="48" customHeight="1">
      <c r="A91" s="7" t="str">
        <f>'приложение 2'!A93</f>
        <v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v>
      </c>
      <c r="B91" s="17" t="s">
        <v>12</v>
      </c>
      <c r="C91" s="17" t="s">
        <v>13</v>
      </c>
      <c r="D91" s="17" t="s">
        <v>91</v>
      </c>
      <c r="E91" s="17" t="s">
        <v>25</v>
      </c>
      <c r="F91" s="106">
        <f>'приложение 2'!G93</f>
        <v>814.7</v>
      </c>
    </row>
    <row r="92" spans="1:6" s="3" customFormat="1" ht="24.75" customHeight="1">
      <c r="A92" s="7" t="str">
        <f>'приложение 2'!A94</f>
        <v>Основное мероприятие «Межбюджетные трансферты»</v>
      </c>
      <c r="B92" s="17" t="s">
        <v>12</v>
      </c>
      <c r="C92" s="17" t="s">
        <v>13</v>
      </c>
      <c r="D92" s="17" t="s">
        <v>92</v>
      </c>
      <c r="E92" s="17"/>
      <c r="F92" s="106">
        <f>F93</f>
        <v>50</v>
      </c>
    </row>
    <row r="93" spans="1:6" s="3" customFormat="1" ht="63.75" customHeight="1">
      <c r="A93" s="7" t="str">
        <f>'приложение 2'!A95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B93" s="17" t="s">
        <v>12</v>
      </c>
      <c r="C93" s="17" t="s">
        <v>13</v>
      </c>
      <c r="D93" s="17" t="s">
        <v>94</v>
      </c>
      <c r="E93" s="17" t="s">
        <v>20</v>
      </c>
      <c r="F93" s="106">
        <f>'приложение 2'!G95</f>
        <v>50</v>
      </c>
    </row>
    <row r="94" spans="1:6" s="3" customFormat="1" ht="36" customHeight="1">
      <c r="A94" s="7" t="str">
        <f>'приложение 2'!A96</f>
        <v>Основное мероприятие «Мероприятия по землеустройству и землепользованию»</v>
      </c>
      <c r="B94" s="17" t="s">
        <v>12</v>
      </c>
      <c r="C94" s="17" t="s">
        <v>13</v>
      </c>
      <c r="D94" s="17" t="s">
        <v>97</v>
      </c>
      <c r="E94" s="17"/>
      <c r="F94" s="106">
        <f>F95</f>
        <v>14</v>
      </c>
    </row>
    <row r="95" spans="1:6" s="3" customFormat="1" ht="45" customHeight="1">
      <c r="A95" s="7" t="str">
        <f>'приложение 2'!A97</f>
        <v>Мероприятия по землеустройству и землепользованию  (Закупка товаров, работ и услуг для обеспечения государственных (муниципальных) нужд)</v>
      </c>
      <c r="B95" s="17" t="s">
        <v>12</v>
      </c>
      <c r="C95" s="17" t="s">
        <v>13</v>
      </c>
      <c r="D95" s="17" t="s">
        <v>98</v>
      </c>
      <c r="E95" s="17" t="s">
        <v>25</v>
      </c>
      <c r="F95" s="106">
        <f>'приложение 2'!G97</f>
        <v>14</v>
      </c>
    </row>
    <row r="96" spans="1:9" s="3" customFormat="1" ht="31.5" customHeight="1">
      <c r="A96" s="7" t="str">
        <f>'приложение 2'!A98</f>
        <v>Жилищно-коммунальное хозяйство</v>
      </c>
      <c r="B96" s="17" t="s">
        <v>14</v>
      </c>
      <c r="C96" s="17"/>
      <c r="D96" s="17"/>
      <c r="E96" s="17"/>
      <c r="F96" s="106">
        <f>F97+F114+F125+F145</f>
        <v>59168.2</v>
      </c>
      <c r="G96" s="87">
        <f>'[1]приложение 7 (1)'!G97-'приложение 3'!F96</f>
        <v>571284.2000000001</v>
      </c>
      <c r="H96" s="87" t="e">
        <f>'[1]приложение 7 (1)'!H97-'приложение 3'!#REF!</f>
        <v>#REF!</v>
      </c>
      <c r="I96" s="87" t="e">
        <f>'[1]приложение 7 (1)'!I97-'приложение 3'!#REF!</f>
        <v>#REF!</v>
      </c>
    </row>
    <row r="97" spans="1:9" s="3" customFormat="1" ht="27.75" customHeight="1">
      <c r="A97" s="7" t="str">
        <f>'приложение 2'!A99</f>
        <v>Жилищное хозяйство</v>
      </c>
      <c r="B97" s="17" t="s">
        <v>14</v>
      </c>
      <c r="C97" s="17" t="s">
        <v>11</v>
      </c>
      <c r="D97" s="17"/>
      <c r="E97" s="17"/>
      <c r="F97" s="106">
        <f>F98</f>
        <v>26.799999999999997</v>
      </c>
      <c r="G97" s="87">
        <f>'[1]приложение 7 (1)'!G98-'приложение 3'!F97</f>
        <v>69873.5</v>
      </c>
      <c r="H97" s="87" t="e">
        <f>'[1]приложение 7 (1)'!H98-'приложение 3'!#REF!</f>
        <v>#REF!</v>
      </c>
      <c r="I97" s="87" t="e">
        <f>'[1]приложение 7 (1)'!I98-'приложение 3'!#REF!</f>
        <v>#REF!</v>
      </c>
    </row>
    <row r="98" spans="1:6" s="3" customFormat="1" ht="45.75" customHeight="1">
      <c r="A98" s="7" t="str">
        <f>'приложение 2'!A100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98" s="17" t="s">
        <v>14</v>
      </c>
      <c r="C98" s="17" t="s">
        <v>11</v>
      </c>
      <c r="D98" s="17" t="s">
        <v>79</v>
      </c>
      <c r="E98" s="17"/>
      <c r="F98" s="106">
        <f>F99</f>
        <v>26.799999999999997</v>
      </c>
    </row>
    <row r="99" spans="1:6" s="3" customFormat="1" ht="45" customHeight="1">
      <c r="A99" s="7" t="str">
        <f>'приложение 2'!A101</f>
        <v>Подпрограмма «Создание условий для обеспечения качественными услугами ЖКХ населения городского поселения город Бобров»</v>
      </c>
      <c r="B99" s="17" t="s">
        <v>14</v>
      </c>
      <c r="C99" s="17" t="s">
        <v>11</v>
      </c>
      <c r="D99" s="17" t="s">
        <v>100</v>
      </c>
      <c r="E99" s="17"/>
      <c r="F99" s="106">
        <f>F100+F102+F106+F109+F112</f>
        <v>26.799999999999997</v>
      </c>
    </row>
    <row r="100" spans="1:6" s="3" customFormat="1" ht="31.5" customHeight="1">
      <c r="A100" s="7" t="str">
        <f>'приложение 2'!A102</f>
        <v>Основное мероприятие «Переселение граждан из аварийного жилищного фонда, признанного таковым после 01.01.2012 года»</v>
      </c>
      <c r="B100" s="17" t="s">
        <v>14</v>
      </c>
      <c r="C100" s="17" t="s">
        <v>11</v>
      </c>
      <c r="D100" s="17" t="s">
        <v>101</v>
      </c>
      <c r="E100" s="17"/>
      <c r="F100" s="106">
        <f>F101</f>
        <v>0</v>
      </c>
    </row>
    <row r="101" spans="1:6" s="3" customFormat="1" ht="61.5" customHeight="1">
      <c r="A101" s="7" t="str">
        <f>'приложение 2'!A103</f>
        <v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v>
      </c>
      <c r="B101" s="17" t="s">
        <v>14</v>
      </c>
      <c r="C101" s="17" t="s">
        <v>11</v>
      </c>
      <c r="D101" s="17" t="s">
        <v>346</v>
      </c>
      <c r="E101" s="17" t="s">
        <v>26</v>
      </c>
      <c r="F101" s="106">
        <f>'приложение 2'!G103</f>
        <v>0</v>
      </c>
    </row>
    <row r="102" spans="1:6" s="3" customFormat="1" ht="61.5" customHeight="1">
      <c r="A102" s="7" t="str">
        <f>'приложение 2'!A104</f>
        <v>Основное мероприятие "Переселение граждан из аварийного жилищного фонда, признанного таковым до 01.01.2017 года"</v>
      </c>
      <c r="B102" s="17" t="s">
        <v>14</v>
      </c>
      <c r="C102" s="17" t="s">
        <v>11</v>
      </c>
      <c r="D102" s="17" t="s">
        <v>412</v>
      </c>
      <c r="E102" s="17"/>
      <c r="F102" s="106">
        <f>F103+F104+F105</f>
        <v>0</v>
      </c>
    </row>
    <row r="103" spans="1:6" s="3" customFormat="1" ht="88.5" customHeight="1">
      <c r="A103" s="7" t="str">
        <f>'приложение 2'!A105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B103" s="17" t="s">
        <v>14</v>
      </c>
      <c r="C103" s="17" t="s">
        <v>11</v>
      </c>
      <c r="D103" s="17" t="s">
        <v>386</v>
      </c>
      <c r="E103" s="17" t="s">
        <v>26</v>
      </c>
      <c r="F103" s="106">
        <f>'приложение 2'!G105</f>
        <v>0</v>
      </c>
    </row>
    <row r="104" spans="1:6" s="3" customFormat="1" ht="84" customHeight="1">
      <c r="A104" s="7" t="str">
        <f>'приложение 2'!A106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B104" s="17" t="s">
        <v>14</v>
      </c>
      <c r="C104" s="17" t="s">
        <v>11</v>
      </c>
      <c r="D104" s="17" t="s">
        <v>387</v>
      </c>
      <c r="E104" s="17" t="s">
        <v>26</v>
      </c>
      <c r="F104" s="106">
        <f>'приложение 2'!G106</f>
        <v>0</v>
      </c>
    </row>
    <row r="105" spans="1:6" s="3" customFormat="1" ht="69" customHeight="1">
      <c r="A105" s="7" t="str">
        <f>'приложение 2'!A107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B105" s="17" t="s">
        <v>14</v>
      </c>
      <c r="C105" s="17" t="s">
        <v>11</v>
      </c>
      <c r="D105" s="17" t="s">
        <v>415</v>
      </c>
      <c r="E105" s="17" t="s">
        <v>26</v>
      </c>
      <c r="F105" s="106">
        <f>'приложение 2'!G107</f>
        <v>0</v>
      </c>
    </row>
    <row r="106" spans="1:6" s="3" customFormat="1" ht="67.5" customHeight="1">
      <c r="A106" s="7" t="str">
        <f>'приложение 2'!A108</f>
        <v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v>
      </c>
      <c r="B106" s="17" t="s">
        <v>14</v>
      </c>
      <c r="C106" s="17" t="s">
        <v>11</v>
      </c>
      <c r="D106" s="17" t="s">
        <v>103</v>
      </c>
      <c r="E106" s="17"/>
      <c r="F106" s="106">
        <f>F108+F107</f>
        <v>0</v>
      </c>
    </row>
    <row r="107" spans="1:6" s="3" customFormat="1" ht="57" customHeight="1">
      <c r="A107" s="7" t="str">
        <f>'приложение 2'!A109</f>
        <v>Выполнение других расходных обязательств (Закупка товаров, работ и услуг для обеспечения государственных (муниципальных) нужд) </v>
      </c>
      <c r="B107" s="17" t="s">
        <v>14</v>
      </c>
      <c r="C107" s="17" t="s">
        <v>11</v>
      </c>
      <c r="D107" s="17" t="s">
        <v>104</v>
      </c>
      <c r="E107" s="17" t="s">
        <v>25</v>
      </c>
      <c r="F107" s="106">
        <f>'приложение 2'!G109</f>
        <v>0</v>
      </c>
    </row>
    <row r="108" spans="1:6" s="3" customFormat="1" ht="70.5" customHeight="1" hidden="1">
      <c r="A108" s="7" t="e">
        <f>'приложение 2'!#REF!</f>
        <v>#REF!</v>
      </c>
      <c r="B108" s="17" t="s">
        <v>14</v>
      </c>
      <c r="C108" s="17" t="s">
        <v>11</v>
      </c>
      <c r="D108" s="17" t="s">
        <v>107</v>
      </c>
      <c r="E108" s="17" t="s">
        <v>26</v>
      </c>
      <c r="F108" s="106">
        <f>'[1]приложение 7 (1)'!G109</f>
        <v>0</v>
      </c>
    </row>
    <row r="109" spans="1:6" s="3" customFormat="1" ht="70.5" customHeight="1">
      <c r="A109" s="7" t="str">
        <f>'приложение 2'!A110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B109" s="17" t="s">
        <v>14</v>
      </c>
      <c r="C109" s="17" t="s">
        <v>11</v>
      </c>
      <c r="D109" s="17" t="s">
        <v>106</v>
      </c>
      <c r="E109" s="17"/>
      <c r="F109" s="106">
        <f>F110+F111</f>
        <v>0</v>
      </c>
    </row>
    <row r="110" spans="1:6" s="3" customFormat="1" ht="78" customHeight="1">
      <c r="A110" s="7" t="str">
        <f>'приложение 2'!A111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0" s="17" t="s">
        <v>14</v>
      </c>
      <c r="C110" s="17" t="s">
        <v>11</v>
      </c>
      <c r="D110" s="17" t="s">
        <v>373</v>
      </c>
      <c r="E110" s="17" t="s">
        <v>26</v>
      </c>
      <c r="F110" s="106">
        <f>'приложение 2'!G111</f>
        <v>0</v>
      </c>
    </row>
    <row r="111" spans="1:6" s="3" customFormat="1" ht="97.5" customHeight="1">
      <c r="A111" s="7" t="str">
        <f>'приложение 2'!A112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1" s="17" t="s">
        <v>14</v>
      </c>
      <c r="C111" s="17" t="s">
        <v>11</v>
      </c>
      <c r="D111" s="17" t="s">
        <v>375</v>
      </c>
      <c r="E111" s="17" t="s">
        <v>26</v>
      </c>
      <c r="F111" s="106">
        <f>'приложение 2'!G112</f>
        <v>0</v>
      </c>
    </row>
    <row r="112" spans="1:6" s="3" customFormat="1" ht="49.5" customHeight="1">
      <c r="A112" s="7" t="str">
        <f>'приложение 2'!A113</f>
        <v>Основное мероприятие «Обеспечение деятельности Фонда капитального ремонта  многоквартирных домов Воронежской области»</v>
      </c>
      <c r="B112" s="17" t="s">
        <v>14</v>
      </c>
      <c r="C112" s="17" t="s">
        <v>11</v>
      </c>
      <c r="D112" s="17" t="s">
        <v>109</v>
      </c>
      <c r="E112" s="17"/>
      <c r="F112" s="106">
        <f>F113</f>
        <v>26.799999999999997</v>
      </c>
    </row>
    <row r="113" spans="1:6" s="3" customFormat="1" ht="59.25" customHeight="1">
      <c r="A113" s="7" t="str">
        <f>'приложение 2'!A114</f>
        <v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v>
      </c>
      <c r="B113" s="17" t="s">
        <v>14</v>
      </c>
      <c r="C113" s="17" t="s">
        <v>11</v>
      </c>
      <c r="D113" s="17" t="s">
        <v>110</v>
      </c>
      <c r="E113" s="17" t="s">
        <v>25</v>
      </c>
      <c r="F113" s="106">
        <f>'приложение 2'!G114</f>
        <v>26.799999999999997</v>
      </c>
    </row>
    <row r="114" spans="1:9" s="3" customFormat="1" ht="24.75" customHeight="1">
      <c r="A114" s="7" t="str">
        <f>'приложение 2'!A115</f>
        <v>Коммунальное хозяйство</v>
      </c>
      <c r="B114" s="17" t="s">
        <v>14</v>
      </c>
      <c r="C114" s="17" t="s">
        <v>15</v>
      </c>
      <c r="D114" s="17"/>
      <c r="E114" s="17"/>
      <c r="F114" s="106">
        <f>F115</f>
        <v>14675.400000000001</v>
      </c>
      <c r="G114" s="87">
        <f>'[1]приложение 7 (1)'!G115-'приложение 3'!F114</f>
        <v>-12724.100000000002</v>
      </c>
      <c r="H114" s="87" t="e">
        <f>'[1]приложение 7 (1)'!H115-'приложение 3'!#REF!</f>
        <v>#REF!</v>
      </c>
      <c r="I114" s="87" t="e">
        <f>'[1]приложение 7 (1)'!I115-'приложение 3'!#REF!</f>
        <v>#REF!</v>
      </c>
    </row>
    <row r="115" spans="1:6" s="3" customFormat="1" ht="47.25" customHeight="1">
      <c r="A115" s="7" t="str">
        <f>'приложение 2'!A116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115" s="17" t="s">
        <v>14</v>
      </c>
      <c r="C115" s="17" t="s">
        <v>15</v>
      </c>
      <c r="D115" s="17" t="s">
        <v>79</v>
      </c>
      <c r="E115" s="17"/>
      <c r="F115" s="106">
        <f>F116+F122</f>
        <v>14675.400000000001</v>
      </c>
    </row>
    <row r="116" spans="1:6" s="3" customFormat="1" ht="45.75" customHeight="1">
      <c r="A116" s="7" t="str">
        <f>'приложение 2'!A117</f>
        <v>Подпрограмма «Создание условий для обеспечения качественными услугами ЖКХ населения городского поселения город Бобров»</v>
      </c>
      <c r="B116" s="17" t="s">
        <v>14</v>
      </c>
      <c r="C116" s="17" t="s">
        <v>15</v>
      </c>
      <c r="D116" s="17" t="s">
        <v>100</v>
      </c>
      <c r="E116" s="17"/>
      <c r="F116" s="106">
        <f>F117+F120</f>
        <v>6694.5</v>
      </c>
    </row>
    <row r="117" spans="1:6" s="3" customFormat="1" ht="72.75" customHeight="1">
      <c r="A117" s="7" t="str">
        <f>'приложение 2'!A118</f>
        <v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B117" s="17" t="s">
        <v>14</v>
      </c>
      <c r="C117" s="17" t="s">
        <v>15</v>
      </c>
      <c r="D117" s="17" t="s">
        <v>103</v>
      </c>
      <c r="E117" s="17"/>
      <c r="F117" s="106">
        <f>F118+F119</f>
        <v>6551.2</v>
      </c>
    </row>
    <row r="118" spans="1:6" s="3" customFormat="1" ht="79.5" customHeight="1">
      <c r="A118" s="7" t="str">
        <f>'приложение 2'!A119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B118" s="17" t="s">
        <v>14</v>
      </c>
      <c r="C118" s="17" t="s">
        <v>15</v>
      </c>
      <c r="D118" s="17" t="s">
        <v>369</v>
      </c>
      <c r="E118" s="17" t="s">
        <v>25</v>
      </c>
      <c r="F118" s="106">
        <f>'приложение 2'!G119</f>
        <v>0</v>
      </c>
    </row>
    <row r="119" spans="1:6" s="3" customFormat="1" ht="44.25" customHeight="1">
      <c r="A119" s="7" t="str">
        <f>'приложение 2'!A120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19" s="17" t="s">
        <v>14</v>
      </c>
      <c r="C119" s="17" t="s">
        <v>15</v>
      </c>
      <c r="D119" s="17" t="s">
        <v>104</v>
      </c>
      <c r="E119" s="17" t="s">
        <v>25</v>
      </c>
      <c r="F119" s="106">
        <f>'приложение 2'!G120</f>
        <v>6551.2</v>
      </c>
    </row>
    <row r="120" spans="1:6" s="3" customFormat="1" ht="24" customHeight="1">
      <c r="A120" s="7" t="str">
        <f>'приложение 2'!A121</f>
        <v>Основное мероприятие "Формирование современной городской среды"</v>
      </c>
      <c r="B120" s="17" t="s">
        <v>14</v>
      </c>
      <c r="C120" s="17" t="s">
        <v>15</v>
      </c>
      <c r="D120" s="17" t="s">
        <v>291</v>
      </c>
      <c r="E120" s="17"/>
      <c r="F120" s="106">
        <f>F121</f>
        <v>143.3</v>
      </c>
    </row>
    <row r="121" spans="1:6" s="3" customFormat="1" ht="44.25" customHeight="1">
      <c r="A121" s="7" t="str">
        <f>'приложение 2'!A122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21" s="17" t="s">
        <v>14</v>
      </c>
      <c r="C121" s="17" t="s">
        <v>15</v>
      </c>
      <c r="D121" s="17" t="s">
        <v>294</v>
      </c>
      <c r="E121" s="17" t="s">
        <v>25</v>
      </c>
      <c r="F121" s="106">
        <f>'приложение 2'!G122</f>
        <v>143.3</v>
      </c>
    </row>
    <row r="122" spans="1:6" s="3" customFormat="1" ht="44.25" customHeight="1">
      <c r="A122" s="7" t="str">
        <f>'приложение 2'!A123</f>
        <v>Подпрограмма "Энергоэффективность и развитие энергетики"</v>
      </c>
      <c r="B122" s="17" t="s">
        <v>14</v>
      </c>
      <c r="C122" s="17" t="s">
        <v>15</v>
      </c>
      <c r="D122" s="17" t="s">
        <v>116</v>
      </c>
      <c r="E122" s="17"/>
      <c r="F122" s="106">
        <f>F123</f>
        <v>7980.900000000001</v>
      </c>
    </row>
    <row r="123" spans="1:6" s="3" customFormat="1" ht="44.25" customHeight="1">
      <c r="A123" s="7" t="str">
        <f>'приложение 2'!A124</f>
        <v>Основное мероприятие "Энергосбережение и повышение энергетической эффективности в системе наружного освещения"</v>
      </c>
      <c r="B123" s="17" t="s">
        <v>14</v>
      </c>
      <c r="C123" s="17" t="s">
        <v>15</v>
      </c>
      <c r="D123" s="17" t="s">
        <v>118</v>
      </c>
      <c r="E123" s="17"/>
      <c r="F123" s="106">
        <f>F124</f>
        <v>7980.900000000001</v>
      </c>
    </row>
    <row r="124" spans="1:6" s="3" customFormat="1" ht="84" customHeight="1">
      <c r="A124" s="7" t="str">
        <f>'приложение 2'!A125</f>
        <v>Субсидии бюджетам муниципальных образований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уличного освещения (закупка товаров, работ и услуг для обеспечения государственных (муниципальных) нужд) </v>
      </c>
      <c r="B124" s="17" t="s">
        <v>14</v>
      </c>
      <c r="C124" s="17" t="s">
        <v>15</v>
      </c>
      <c r="D124" s="17" t="s">
        <v>440</v>
      </c>
      <c r="E124" s="17" t="s">
        <v>25</v>
      </c>
      <c r="F124" s="106">
        <f>'приложение 2'!G125</f>
        <v>7980.900000000001</v>
      </c>
    </row>
    <row r="125" spans="1:9" s="3" customFormat="1" ht="18.75" customHeight="1">
      <c r="A125" s="7" t="str">
        <f>'приложение 2'!A126</f>
        <v>Благоустройство</v>
      </c>
      <c r="B125" s="17" t="s">
        <v>14</v>
      </c>
      <c r="C125" s="17" t="s">
        <v>16</v>
      </c>
      <c r="D125" s="17"/>
      <c r="E125" s="17"/>
      <c r="F125" s="106">
        <f>F126</f>
        <v>24441.149999999998</v>
      </c>
      <c r="G125" s="87">
        <f>'[1]приложение 7 (1)'!G123-'приложение 3'!F125</f>
        <v>6814.6500000000015</v>
      </c>
      <c r="H125" s="87" t="e">
        <f>'[1]приложение 7 (1)'!H123-'приложение 3'!#REF!</f>
        <v>#REF!</v>
      </c>
      <c r="I125" s="87" t="e">
        <f>'[1]приложение 7 (1)'!I123-'приложение 3'!#REF!</f>
        <v>#REF!</v>
      </c>
    </row>
    <row r="126" spans="1:9" s="3" customFormat="1" ht="45" customHeight="1">
      <c r="A126" s="7" t="str">
        <f>'приложение 2'!A127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126" s="17" t="s">
        <v>14</v>
      </c>
      <c r="C126" s="17" t="s">
        <v>16</v>
      </c>
      <c r="D126" s="17" t="s">
        <v>79</v>
      </c>
      <c r="E126" s="17"/>
      <c r="F126" s="106">
        <f>F127+F138+F142</f>
        <v>24441.149999999998</v>
      </c>
      <c r="G126" s="87">
        <f>'[1]приложение 7 (1)'!G124-'приложение 3'!F126</f>
        <v>6814.6500000000015</v>
      </c>
      <c r="H126" s="87" t="e">
        <f>'[1]приложение 7 (1)'!H124-'приложение 3'!#REF!</f>
        <v>#REF!</v>
      </c>
      <c r="I126" s="87" t="e">
        <f>'[1]приложение 7 (1)'!I124-'приложение 3'!#REF!</f>
        <v>#REF!</v>
      </c>
    </row>
    <row r="127" spans="1:9" s="103" customFormat="1" ht="45.75" customHeight="1">
      <c r="A127" s="7" t="str">
        <f>'приложение 2'!A128</f>
        <v>Подпрограмма «Создание условий для обеспечения качественными услугами ЖКХ населения городского поселения город Бобров»</v>
      </c>
      <c r="B127" s="17" t="s">
        <v>14</v>
      </c>
      <c r="C127" s="17" t="s">
        <v>16</v>
      </c>
      <c r="D127" s="17" t="s">
        <v>100</v>
      </c>
      <c r="E127" s="17"/>
      <c r="F127" s="106">
        <f>F128+F130+F135</f>
        <v>1790.0100000000002</v>
      </c>
      <c r="G127" s="87">
        <f>'[1]приложение 7 (1)'!G125-'приложение 3'!F127</f>
        <v>6815.99</v>
      </c>
      <c r="H127" s="87" t="e">
        <f>'[1]приложение 7 (1)'!H125-'приложение 3'!#REF!</f>
        <v>#REF!</v>
      </c>
      <c r="I127" s="87" t="e">
        <f>'[1]приложение 7 (1)'!I125-'приложение 3'!#REF!</f>
        <v>#REF!</v>
      </c>
    </row>
    <row r="128" spans="1:9" s="103" customFormat="1" ht="64.5" customHeight="1">
      <c r="A128" s="7" t="str">
        <f>'приложение 2'!A129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B128" s="17" t="s">
        <v>14</v>
      </c>
      <c r="C128" s="17" t="s">
        <v>16</v>
      </c>
      <c r="D128" s="17" t="s">
        <v>103</v>
      </c>
      <c r="E128" s="17"/>
      <c r="F128" s="106">
        <f>F129</f>
        <v>616.65</v>
      </c>
      <c r="G128" s="87">
        <f>'[1]приложение 7 (1)'!G126-'приложение 3'!F128</f>
        <v>-416.65</v>
      </c>
      <c r="H128" s="87" t="e">
        <f>'[1]приложение 7 (1)'!H126-'приложение 3'!#REF!</f>
        <v>#REF!</v>
      </c>
      <c r="I128" s="87" t="e">
        <f>'[1]приложение 7 (1)'!I126-'приложение 3'!#REF!</f>
        <v>#REF!</v>
      </c>
    </row>
    <row r="129" spans="1:9" s="103" customFormat="1" ht="64.5" customHeight="1">
      <c r="A129" s="7" t="str">
        <f>'приложение 2'!A130</f>
        <v>Закупка товаров, работ и услуг для обеспечения государственных (муниципальных) нужд</v>
      </c>
      <c r="B129" s="17" t="s">
        <v>14</v>
      </c>
      <c r="C129" s="17" t="s">
        <v>16</v>
      </c>
      <c r="D129" s="17" t="s">
        <v>104</v>
      </c>
      <c r="E129" s="17" t="s">
        <v>25</v>
      </c>
      <c r="F129" s="106">
        <f>'приложение 2'!G130</f>
        <v>616.65</v>
      </c>
      <c r="G129" s="87">
        <f>'[1]приложение 7 (1)'!G127-'приложение 3'!F129</f>
        <v>-416.65</v>
      </c>
      <c r="H129" s="87" t="e">
        <f>'[1]приложение 7 (1)'!H127-'приложение 3'!#REF!</f>
        <v>#REF!</v>
      </c>
      <c r="I129" s="87" t="e">
        <f>'[1]приложение 7 (1)'!I127-'приложение 3'!#REF!</f>
        <v>#REF!</v>
      </c>
    </row>
    <row r="130" spans="1:9" s="3" customFormat="1" ht="35.25" customHeight="1">
      <c r="A130" s="7" t="str">
        <f>'приложение 2'!A131</f>
        <v>Основное мероприятие «Благоустройство дворовых территорий»</v>
      </c>
      <c r="B130" s="17" t="s">
        <v>14</v>
      </c>
      <c r="C130" s="17" t="s">
        <v>16</v>
      </c>
      <c r="D130" s="17" t="s">
        <v>112</v>
      </c>
      <c r="E130" s="17"/>
      <c r="F130" s="106">
        <f>F131+F132</f>
        <v>0</v>
      </c>
      <c r="G130" s="87">
        <f>'[1]приложение 7 (1)'!G128-'приложение 3'!F130</f>
        <v>106</v>
      </c>
      <c r="H130" s="87" t="e">
        <f>'[1]приложение 7 (1)'!H128-'приложение 3'!#REF!</f>
        <v>#REF!</v>
      </c>
      <c r="I130" s="87" t="e">
        <f>'[1]приложение 7 (1)'!I128-'приложение 3'!#REF!</f>
        <v>#REF!</v>
      </c>
    </row>
    <row r="131" spans="1:9" s="3" customFormat="1" ht="48" customHeight="1">
      <c r="A131" s="7" t="str">
        <f>'приложение 2'!A132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B131" s="17" t="s">
        <v>14</v>
      </c>
      <c r="C131" s="17" t="s">
        <v>16</v>
      </c>
      <c r="D131" s="17" t="s">
        <v>113</v>
      </c>
      <c r="E131" s="17" t="s">
        <v>25</v>
      </c>
      <c r="F131" s="106">
        <f>'приложение 2'!G132</f>
        <v>0</v>
      </c>
      <c r="G131" s="87">
        <f>'[1]приложение 7 (1)'!G129-'приложение 3'!F131</f>
        <v>0</v>
      </c>
      <c r="H131" s="87" t="e">
        <f>'[1]приложение 7 (1)'!H129-'приложение 3'!#REF!</f>
        <v>#REF!</v>
      </c>
      <c r="I131" s="87" t="e">
        <f>'[1]приложение 7 (1)'!I129-'приложение 3'!#REF!</f>
        <v>#REF!</v>
      </c>
    </row>
    <row r="132" spans="1:9" s="3" customFormat="1" ht="48" customHeight="1">
      <c r="A132" s="7" t="str">
        <f>'приложение 2'!A133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32" s="17" t="s">
        <v>14</v>
      </c>
      <c r="C132" s="17" t="s">
        <v>16</v>
      </c>
      <c r="D132" s="17" t="s">
        <v>416</v>
      </c>
      <c r="E132" s="17" t="s">
        <v>25</v>
      </c>
      <c r="F132" s="106">
        <f>'приложение 2'!G133</f>
        <v>0</v>
      </c>
      <c r="G132" s="87">
        <f>'[1]приложение 7 (1)'!G130-'приложение 3'!F132</f>
        <v>106</v>
      </c>
      <c r="H132" s="87" t="e">
        <f>'[1]приложение 7 (1)'!H130-'приложение 3'!#REF!</f>
        <v>#REF!</v>
      </c>
      <c r="I132" s="87" t="e">
        <f>'[1]приложение 7 (1)'!I130-'приложение 3'!#REF!</f>
        <v>#REF!</v>
      </c>
    </row>
    <row r="133" spans="1:9" s="3" customFormat="1" ht="48" customHeight="1">
      <c r="A133" s="7" t="str">
        <f>'приложение 2'!A134</f>
        <v>Основное мероприятие "Формирование современной городской среды"</v>
      </c>
      <c r="B133" s="17" t="s">
        <v>14</v>
      </c>
      <c r="C133" s="17" t="s">
        <v>16</v>
      </c>
      <c r="D133" s="17" t="s">
        <v>291</v>
      </c>
      <c r="E133" s="17"/>
      <c r="F133" s="106">
        <f>F134</f>
        <v>0</v>
      </c>
      <c r="G133" s="87"/>
      <c r="H133" s="87"/>
      <c r="I133" s="87"/>
    </row>
    <row r="134" spans="1:9" s="3" customFormat="1" ht="48" customHeight="1">
      <c r="A134" s="7" t="str">
        <f>'приложение 2'!A135</f>
        <v>Субсидии бюджетным муниципальным образованиям на обустройство и восстановление воинских захоронений на территории Воронежской области.</v>
      </c>
      <c r="B134" s="17" t="s">
        <v>14</v>
      </c>
      <c r="C134" s="17" t="s">
        <v>16</v>
      </c>
      <c r="D134" s="17" t="s">
        <v>435</v>
      </c>
      <c r="E134" s="17" t="s">
        <v>25</v>
      </c>
      <c r="F134" s="106">
        <f>'приложение 2'!G135</f>
        <v>0</v>
      </c>
      <c r="G134" s="87"/>
      <c r="H134" s="87"/>
      <c r="I134" s="87"/>
    </row>
    <row r="135" spans="1:9" s="3" customFormat="1" ht="48" customHeight="1">
      <c r="A135" s="7" t="str">
        <f>'приложение 2'!A136</f>
        <v>Основное мероприятие "Региональный проект "Формирование комфортной городской среды""</v>
      </c>
      <c r="B135" s="17" t="s">
        <v>14</v>
      </c>
      <c r="C135" s="17" t="s">
        <v>16</v>
      </c>
      <c r="D135" s="17" t="s">
        <v>351</v>
      </c>
      <c r="E135" s="17"/>
      <c r="F135" s="106">
        <f>F137+F136</f>
        <v>1173.3600000000001</v>
      </c>
      <c r="G135" s="87">
        <f>'[1]приложение 7 (1)'!G131-'приложение 3'!F135</f>
        <v>7126.639999999999</v>
      </c>
      <c r="H135" s="87" t="e">
        <f>'[1]приложение 7 (1)'!H131-'приложение 3'!#REF!</f>
        <v>#REF!</v>
      </c>
      <c r="I135" s="87" t="e">
        <f>'[1]приложение 7 (1)'!I131-'приложение 3'!#REF!</f>
        <v>#REF!</v>
      </c>
    </row>
    <row r="136" spans="1:9" s="3" customFormat="1" ht="48" customHeight="1">
      <c r="A136" s="7" t="str">
        <f>'приложение 2'!A137</f>
        <v>Реализация программ формирования современной городской среды </v>
      </c>
      <c r="B136" s="17" t="s">
        <v>14</v>
      </c>
      <c r="C136" s="17" t="s">
        <v>16</v>
      </c>
      <c r="D136" s="17" t="s">
        <v>448</v>
      </c>
      <c r="E136" s="17" t="s">
        <v>25</v>
      </c>
      <c r="F136" s="106">
        <f>'приложение 2'!G137</f>
        <v>183.9</v>
      </c>
      <c r="G136" s="87"/>
      <c r="H136" s="87"/>
      <c r="I136" s="87"/>
    </row>
    <row r="137" spans="1:9" s="103" customFormat="1" ht="58.5" customHeight="1">
      <c r="A137" s="7" t="str">
        <f>'приложение 2'!A138</f>
        <v>Реализация программ формирования современной городской среды (в целях достижения значений дополнительного результата) </v>
      </c>
      <c r="B137" s="17" t="s">
        <v>14</v>
      </c>
      <c r="C137" s="17" t="s">
        <v>16</v>
      </c>
      <c r="D137" s="17" t="s">
        <v>434</v>
      </c>
      <c r="E137" s="17" t="s">
        <v>25</v>
      </c>
      <c r="F137" s="106">
        <f>'приложение 2'!G138</f>
        <v>989.46</v>
      </c>
      <c r="G137" s="87">
        <f>'[1]приложение 7 (1)'!G132-'приложение 3'!F137</f>
        <v>7310.54</v>
      </c>
      <c r="H137" s="87" t="e">
        <f>'[1]приложение 7 (1)'!H132-'приложение 3'!#REF!</f>
        <v>#REF!</v>
      </c>
      <c r="I137" s="87" t="e">
        <f>'[1]приложение 7 (1)'!I132-'приложение 3'!#REF!</f>
        <v>#REF!</v>
      </c>
    </row>
    <row r="138" spans="1:9" s="3" customFormat="1" ht="33.75" customHeight="1">
      <c r="A138" s="7" t="str">
        <f>'приложение 2'!A139</f>
        <v>Подпрограмма «Энергоэффективность и развитие энергетики»</v>
      </c>
      <c r="B138" s="17" t="s">
        <v>14</v>
      </c>
      <c r="C138" s="17" t="s">
        <v>16</v>
      </c>
      <c r="D138" s="17" t="s">
        <v>116</v>
      </c>
      <c r="E138" s="17"/>
      <c r="F138" s="106">
        <f>F139</f>
        <v>4398.4</v>
      </c>
      <c r="G138" s="87">
        <f>'[1]приложение 7 (1)'!G136-'приложение 3'!F138</f>
        <v>641.4000000000005</v>
      </c>
      <c r="H138" s="87" t="e">
        <f>'[1]приложение 7 (1)'!H136-'приложение 3'!#REF!</f>
        <v>#REF!</v>
      </c>
      <c r="I138" s="87" t="e">
        <f>'[1]приложение 7 (1)'!I136-'приложение 3'!#REF!</f>
        <v>#REF!</v>
      </c>
    </row>
    <row r="139" spans="1:9" s="3" customFormat="1" ht="48" customHeight="1">
      <c r="A139" s="7" t="str">
        <f>'приложение 2'!A140</f>
        <v>Основное мероприятие «Энергосбережение и повышение энергетической эффективности в системе наружного освещения»</v>
      </c>
      <c r="B139" s="17" t="s">
        <v>14</v>
      </c>
      <c r="C139" s="17" t="s">
        <v>16</v>
      </c>
      <c r="D139" s="17" t="s">
        <v>118</v>
      </c>
      <c r="E139" s="17"/>
      <c r="F139" s="106">
        <f>F140+F141</f>
        <v>4398.4</v>
      </c>
      <c r="G139" s="87">
        <f>'[1]приложение 7 (1)'!G137-'приложение 3'!F139</f>
        <v>641.4000000000005</v>
      </c>
      <c r="H139" s="87" t="e">
        <f>'[1]приложение 7 (1)'!H137-'приложение 3'!#REF!</f>
        <v>#REF!</v>
      </c>
      <c r="I139" s="87" t="e">
        <f>'[1]приложение 7 (1)'!I137-'приложение 3'!#REF!</f>
        <v>#REF!</v>
      </c>
    </row>
    <row r="140" spans="1:9" s="3" customFormat="1" ht="48" customHeight="1">
      <c r="A140" s="7" t="str">
        <f>'приложение 2'!A141</f>
        <v>Расходы на уличное освещение (закупка товаров, работ и услуг для обеспечения государственных (муниципальных) нужд) </v>
      </c>
      <c r="B140" s="17" t="s">
        <v>14</v>
      </c>
      <c r="C140" s="17" t="s">
        <v>16</v>
      </c>
      <c r="D140" s="17" t="s">
        <v>368</v>
      </c>
      <c r="E140" s="17" t="s">
        <v>25</v>
      </c>
      <c r="F140" s="106">
        <f>'приложение 2'!G141</f>
        <v>2000</v>
      </c>
      <c r="G140" s="87">
        <f>'[1]приложение 7 (1)'!G138-'приложение 3'!F140</f>
        <v>-2000</v>
      </c>
      <c r="H140" s="87" t="e">
        <f>'[1]приложение 7 (1)'!H138-'приложение 3'!#REF!</f>
        <v>#REF!</v>
      </c>
      <c r="I140" s="87" t="e">
        <f>'[1]приложение 7 (1)'!I138-'приложение 3'!#REF!</f>
        <v>#REF!</v>
      </c>
    </row>
    <row r="141" spans="1:9" s="3" customFormat="1" ht="47.25" customHeight="1">
      <c r="A141" s="7" t="str">
        <f>'приложение 2'!A142</f>
        <v>Расходы местного бюджета на уличное освещение  (Закупка товаров, работ и услуг для обеспечения государственных (муниципальных) нужд)</v>
      </c>
      <c r="B141" s="17" t="s">
        <v>14</v>
      </c>
      <c r="C141" s="17" t="s">
        <v>16</v>
      </c>
      <c r="D141" s="17" t="s">
        <v>117</v>
      </c>
      <c r="E141" s="17" t="s">
        <v>25</v>
      </c>
      <c r="F141" s="106">
        <f>'приложение 2'!G142</f>
        <v>2398.4</v>
      </c>
      <c r="G141" s="87">
        <f>'[1]приложение 7 (1)'!G139-'приложение 3'!F141</f>
        <v>2641.4</v>
      </c>
      <c r="H141" s="87" t="e">
        <f>'[1]приложение 7 (1)'!H139-'приложение 3'!#REF!</f>
        <v>#REF!</v>
      </c>
      <c r="I141" s="87" t="e">
        <f>'[1]приложение 7 (1)'!I139-'приложение 3'!#REF!</f>
        <v>#REF!</v>
      </c>
    </row>
    <row r="142" spans="1:9" s="3" customFormat="1" ht="29.25" customHeight="1">
      <c r="A142" s="7" t="str">
        <f>'приложение 2'!A143</f>
        <v>Подпрограмма «Обеспечение реализации муниципальной программы»</v>
      </c>
      <c r="B142" s="17" t="s">
        <v>14</v>
      </c>
      <c r="C142" s="17" t="s">
        <v>16</v>
      </c>
      <c r="D142" s="17" t="s">
        <v>120</v>
      </c>
      <c r="E142" s="17"/>
      <c r="F142" s="106">
        <f>F143</f>
        <v>18252.739999999998</v>
      </c>
      <c r="G142" s="87">
        <f>'[1]приложение 7 (1)'!G140-'приложение 3'!F142</f>
        <v>-642.739999999998</v>
      </c>
      <c r="H142" s="87" t="e">
        <f>'[1]приложение 7 (1)'!H140-'приложение 3'!#REF!</f>
        <v>#REF!</v>
      </c>
      <c r="I142" s="87" t="e">
        <f>'[1]приложение 7 (1)'!I140-'приложение 3'!#REF!</f>
        <v>#REF!</v>
      </c>
    </row>
    <row r="143" spans="1:9" s="3" customFormat="1" ht="66.75" customHeight="1">
      <c r="A143" s="7" t="str">
        <f>'приложение 2'!A144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B143" s="17" t="s">
        <v>14</v>
      </c>
      <c r="C143" s="17" t="s">
        <v>16</v>
      </c>
      <c r="D143" s="17" t="s">
        <v>121</v>
      </c>
      <c r="E143" s="17"/>
      <c r="F143" s="106">
        <f>F144</f>
        <v>18252.739999999998</v>
      </c>
      <c r="G143" s="87">
        <f>'[1]приложение 7 (1)'!G141-'приложение 3'!F143</f>
        <v>-642.739999999998</v>
      </c>
      <c r="H143" s="87" t="e">
        <f>'[1]приложение 7 (1)'!H141-'приложение 3'!#REF!</f>
        <v>#REF!</v>
      </c>
      <c r="I143" s="87" t="e">
        <f>'[1]приложение 7 (1)'!I141-'приложение 3'!#REF!</f>
        <v>#REF!</v>
      </c>
    </row>
    <row r="144" spans="1:9" s="3" customFormat="1" ht="30.75" customHeight="1">
      <c r="A144" s="7" t="str">
        <f>'приложение 2'!A145</f>
        <v>Выполнение других расходных обязательств (Иные бюджетные ассигнования)</v>
      </c>
      <c r="B144" s="17" t="s">
        <v>14</v>
      </c>
      <c r="C144" s="17" t="s">
        <v>16</v>
      </c>
      <c r="D144" s="17" t="s">
        <v>123</v>
      </c>
      <c r="E144" s="17" t="s">
        <v>28</v>
      </c>
      <c r="F144" s="106">
        <f>'приложение 2'!G145</f>
        <v>18252.739999999998</v>
      </c>
      <c r="G144" s="87">
        <f>'[1]приложение 7 (1)'!G142-'приложение 3'!F144</f>
        <v>-642.739999999998</v>
      </c>
      <c r="H144" s="87" t="e">
        <f>'[1]приложение 7 (1)'!H142-'приложение 3'!#REF!</f>
        <v>#REF!</v>
      </c>
      <c r="I144" s="87" t="e">
        <f>'[1]приложение 7 (1)'!I142-'приложение 3'!#REF!</f>
        <v>#REF!</v>
      </c>
    </row>
    <row r="145" spans="1:9" s="3" customFormat="1" ht="27.75" customHeight="1">
      <c r="A145" s="7" t="str">
        <f>'приложение 2'!A146</f>
        <v>Другие вопросы в области жилищно-коммунального хозяйства</v>
      </c>
      <c r="B145" s="17" t="s">
        <v>14</v>
      </c>
      <c r="C145" s="17" t="s">
        <v>14</v>
      </c>
      <c r="D145" s="17"/>
      <c r="E145" s="17"/>
      <c r="F145" s="106">
        <f>F146</f>
        <v>20024.85</v>
      </c>
      <c r="G145" s="87">
        <f>'[1]приложение 7 (1)'!G143-'приложение 3'!F145</f>
        <v>507320.15</v>
      </c>
      <c r="H145" s="87" t="e">
        <f>'[1]приложение 7 (1)'!H143-'приложение 3'!#REF!</f>
        <v>#REF!</v>
      </c>
      <c r="I145" s="87" t="e">
        <f>'[1]приложение 7 (1)'!I143-'приложение 3'!#REF!</f>
        <v>#REF!</v>
      </c>
    </row>
    <row r="146" spans="1:9" s="3" customFormat="1" ht="43.5" customHeight="1">
      <c r="A146" s="7" t="str">
        <f>'приложение 2'!A147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146" s="17" t="s">
        <v>14</v>
      </c>
      <c r="C146" s="17" t="s">
        <v>14</v>
      </c>
      <c r="D146" s="17" t="s">
        <v>79</v>
      </c>
      <c r="E146" s="17"/>
      <c r="F146" s="106">
        <f>F147</f>
        <v>20024.85</v>
      </c>
      <c r="G146" s="87">
        <f>'[1]приложение 7 (1)'!G144-'приложение 3'!F146</f>
        <v>507320.15</v>
      </c>
      <c r="H146" s="87" t="e">
        <f>'[1]приложение 7 (1)'!H144-'приложение 3'!#REF!</f>
        <v>#REF!</v>
      </c>
      <c r="I146" s="87" t="e">
        <f>'[1]приложение 7 (1)'!I144-'приложение 3'!#REF!</f>
        <v>#REF!</v>
      </c>
    </row>
    <row r="147" spans="1:9" s="3" customFormat="1" ht="44.25" customHeight="1">
      <c r="A147" s="7" t="str">
        <f>'приложение 2'!A148</f>
        <v>Подпрограмма «Создание условий для обеспечения качественными услугами ЖКХ населения городского поселения город Бобров»</v>
      </c>
      <c r="B147" s="17" t="s">
        <v>14</v>
      </c>
      <c r="C147" s="17" t="s">
        <v>14</v>
      </c>
      <c r="D147" s="17" t="s">
        <v>100</v>
      </c>
      <c r="E147" s="17"/>
      <c r="F147" s="106">
        <f>F148+F156+F154</f>
        <v>20024.85</v>
      </c>
      <c r="G147" s="87">
        <f>'[1]приложение 7 (1)'!G145-'приложение 3'!F147</f>
        <v>507320.15</v>
      </c>
      <c r="H147" s="87" t="e">
        <f>'[1]приложение 7 (1)'!H145-'приложение 3'!#REF!</f>
        <v>#REF!</v>
      </c>
      <c r="I147" s="87" t="e">
        <f>'[1]приложение 7 (1)'!I145-'приложение 3'!#REF!</f>
        <v>#REF!</v>
      </c>
    </row>
    <row r="148" spans="1:9" s="3" customFormat="1" ht="45.75" customHeight="1">
      <c r="A148" s="7" t="str">
        <f>'приложение 2'!A149</f>
        <v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v>
      </c>
      <c r="B148" s="17" t="s">
        <v>14</v>
      </c>
      <c r="C148" s="17" t="s">
        <v>14</v>
      </c>
      <c r="D148" s="17" t="s">
        <v>125</v>
      </c>
      <c r="E148" s="17"/>
      <c r="F148" s="106">
        <f>F149+F150+F151+F152+F153</f>
        <v>8070.25</v>
      </c>
      <c r="G148" s="87">
        <f>'[1]приложение 7 (1)'!G146-'приложение 3'!F148</f>
        <v>435274.75</v>
      </c>
      <c r="H148" s="87" t="e">
        <f>'[1]приложение 7 (1)'!H146-'приложение 3'!#REF!</f>
        <v>#REF!</v>
      </c>
      <c r="I148" s="87" t="e">
        <f>'[1]приложение 7 (1)'!I146-'приложение 3'!#REF!</f>
        <v>#REF!</v>
      </c>
    </row>
    <row r="149" spans="1:9" s="3" customFormat="1" ht="70.5" customHeight="1">
      <c r="A149" s="7" t="str">
        <f>'приложение 2'!A150</f>
        <v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v>
      </c>
      <c r="B149" s="17" t="s">
        <v>14</v>
      </c>
      <c r="C149" s="17" t="s">
        <v>14</v>
      </c>
      <c r="D149" s="17" t="s">
        <v>126</v>
      </c>
      <c r="E149" s="17" t="s">
        <v>26</v>
      </c>
      <c r="F149" s="106">
        <f>'приложение 2'!G150</f>
        <v>141.74</v>
      </c>
      <c r="G149" s="87">
        <f>'[1]приложение 7 (1)'!G147-'приложение 3'!F149</f>
        <v>1902.46</v>
      </c>
      <c r="H149" s="87" t="e">
        <f>'[1]приложение 7 (1)'!H147-'приложение 3'!#REF!</f>
        <v>#REF!</v>
      </c>
      <c r="I149" s="87" t="e">
        <f>'[1]приложение 7 (1)'!I147-'приложение 3'!#REF!</f>
        <v>#REF!</v>
      </c>
    </row>
    <row r="150" spans="1:9" s="3" customFormat="1" ht="70.5" customHeight="1">
      <c r="A150" s="7" t="str">
        <f>'приложение 2'!A151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B150" s="17" t="s">
        <v>14</v>
      </c>
      <c r="C150" s="17" t="s">
        <v>14</v>
      </c>
      <c r="D150" s="17" t="s">
        <v>433</v>
      </c>
      <c r="E150" s="17" t="s">
        <v>26</v>
      </c>
      <c r="F150" s="106">
        <f>'приложение 2'!G151</f>
        <v>0</v>
      </c>
      <c r="G150" s="87">
        <f>'[1]приложение 7 (1)'!G148-'приложение 3'!F150</f>
        <v>0</v>
      </c>
      <c r="H150" s="87" t="e">
        <f>'[1]приложение 7 (1)'!H148-'приложение 3'!#REF!</f>
        <v>#REF!</v>
      </c>
      <c r="I150" s="87" t="e">
        <f>'[1]приложение 7 (1)'!I148-'приложение 3'!#REF!</f>
        <v>#REF!</v>
      </c>
    </row>
    <row r="151" spans="1:9" s="3" customFormat="1" ht="70.5" customHeight="1">
      <c r="A151" s="7" t="str">
        <f>'приложение 2'!A152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B151" s="17" t="s">
        <v>14</v>
      </c>
      <c r="C151" s="17" t="s">
        <v>14</v>
      </c>
      <c r="D151" s="17" t="s">
        <v>385</v>
      </c>
      <c r="E151" s="17" t="s">
        <v>26</v>
      </c>
      <c r="F151" s="106">
        <f>'приложение 2'!G152</f>
        <v>0</v>
      </c>
      <c r="G151" s="87">
        <f>'[1]приложение 7 (1)'!G151-'приложение 3'!F151</f>
        <v>251590</v>
      </c>
      <c r="H151" s="87" t="e">
        <f>'[1]приложение 7 (1)'!H151-'приложение 3'!#REF!</f>
        <v>#REF!</v>
      </c>
      <c r="I151" s="87" t="e">
        <f>'[1]приложение 7 (1)'!I151-'приложение 3'!#REF!</f>
        <v>#REF!</v>
      </c>
    </row>
    <row r="152" spans="1:9" s="3" customFormat="1" ht="70.5" customHeight="1">
      <c r="A152" s="7" t="str">
        <f>'приложение 2'!A153</f>
        <v>Обеспечение комплексного развития сельских территорий (межбюджетные трансферты)</v>
      </c>
      <c r="B152" s="17" t="s">
        <v>14</v>
      </c>
      <c r="C152" s="17" t="s">
        <v>14</v>
      </c>
      <c r="D152" s="17" t="s">
        <v>385</v>
      </c>
      <c r="E152" s="17" t="s">
        <v>20</v>
      </c>
      <c r="F152" s="106">
        <f>'приложение 2'!G153</f>
        <v>0</v>
      </c>
      <c r="G152" s="87">
        <f>'[1]приложение 7 (1)'!G152-'приложение 3'!F152</f>
        <v>0</v>
      </c>
      <c r="H152" s="87" t="e">
        <f>'[1]приложение 7 (1)'!H152-'приложение 3'!#REF!</f>
        <v>#REF!</v>
      </c>
      <c r="I152" s="87" t="e">
        <f>'[1]приложение 7 (1)'!I152-'приложение 3'!#REF!</f>
        <v>#REF!</v>
      </c>
    </row>
    <row r="153" spans="1:9" s="3" customFormat="1" ht="70.5" customHeight="1">
      <c r="A153" s="7" t="str">
        <f>'приложение 2'!A154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153" s="17" t="s">
        <v>14</v>
      </c>
      <c r="C153" s="17" t="s">
        <v>14</v>
      </c>
      <c r="D153" s="17" t="s">
        <v>354</v>
      </c>
      <c r="E153" s="17" t="s">
        <v>26</v>
      </c>
      <c r="F153" s="106">
        <f>'приложение 2'!G154</f>
        <v>7928.51</v>
      </c>
      <c r="G153" s="87">
        <f>'[1]приложение 7 (1)'!G153-'приложение 3'!F153</f>
        <v>-7897.71</v>
      </c>
      <c r="H153" s="87" t="e">
        <f>'[1]приложение 7 (1)'!H153-'приложение 3'!#REF!</f>
        <v>#REF!</v>
      </c>
      <c r="I153" s="87" t="e">
        <f>'[1]приложение 7 (1)'!I153-'приложение 3'!#REF!</f>
        <v>#REF!</v>
      </c>
    </row>
    <row r="154" spans="1:9" s="3" customFormat="1" ht="70.5" customHeight="1">
      <c r="A154" s="7" t="str">
        <f>'приложение 2'!A155</f>
        <v>Основное мероприятие "Формирование современной городской среды"</v>
      </c>
      <c r="B154" s="17" t="s">
        <v>14</v>
      </c>
      <c r="C154" s="17" t="s">
        <v>14</v>
      </c>
      <c r="D154" s="17" t="s">
        <v>291</v>
      </c>
      <c r="E154" s="17"/>
      <c r="F154" s="106">
        <f>F155</f>
        <v>1165.6</v>
      </c>
      <c r="G154" s="87"/>
      <c r="H154" s="87"/>
      <c r="I154" s="87"/>
    </row>
    <row r="155" spans="1:9" s="3" customFormat="1" ht="70.5" customHeight="1">
      <c r="A155" s="7" t="str">
        <f>'приложение 2'!A156</f>
        <v>Выполнение других расходных обязательств (Закупка товаров, работ и услуг для обеспечения государственных (муниципальных) нужд</v>
      </c>
      <c r="B155" s="17" t="s">
        <v>14</v>
      </c>
      <c r="C155" s="17" t="s">
        <v>14</v>
      </c>
      <c r="D155" s="17" t="s">
        <v>432</v>
      </c>
      <c r="E155" s="17" t="s">
        <v>25</v>
      </c>
      <c r="F155" s="106">
        <f>'приложение 2'!G156</f>
        <v>1165.6</v>
      </c>
      <c r="G155" s="87"/>
      <c r="H155" s="87"/>
      <c r="I155" s="87"/>
    </row>
    <row r="156" spans="1:9" s="3" customFormat="1" ht="70.5" customHeight="1">
      <c r="A156" s="7" t="str">
        <f>'приложение 2'!A157</f>
        <v>Основное мероприятие "Региональный проект "Формирование комфортной городской среды""</v>
      </c>
      <c r="B156" s="17" t="s">
        <v>14</v>
      </c>
      <c r="C156" s="17" t="s">
        <v>14</v>
      </c>
      <c r="D156" s="17" t="s">
        <v>351</v>
      </c>
      <c r="E156" s="17"/>
      <c r="F156" s="106">
        <f>F157+F158+F160+F161+F159</f>
        <v>10789</v>
      </c>
      <c r="G156" s="87"/>
      <c r="H156" s="87"/>
      <c r="I156" s="87"/>
    </row>
    <row r="157" spans="1:9" s="3" customFormat="1" ht="70.5" customHeight="1">
      <c r="A157" s="7" t="str">
        <f>'приложение 2'!A158</f>
        <v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v>
      </c>
      <c r="B157" s="17" t="s">
        <v>14</v>
      </c>
      <c r="C157" s="17" t="s">
        <v>14</v>
      </c>
      <c r="D157" s="17" t="s">
        <v>420</v>
      </c>
      <c r="E157" s="17" t="s">
        <v>25</v>
      </c>
      <c r="F157" s="106">
        <f>'приложение 2'!G158</f>
        <v>0</v>
      </c>
      <c r="G157" s="87"/>
      <c r="H157" s="87"/>
      <c r="I157" s="87"/>
    </row>
    <row r="158" spans="1:9" s="3" customFormat="1" ht="70.5" customHeight="1">
      <c r="A158" s="7" t="str">
        <f>'приложение 2'!A159</f>
        <v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v>
      </c>
      <c r="B158" s="17" t="s">
        <v>14</v>
      </c>
      <c r="C158" s="17" t="s">
        <v>14</v>
      </c>
      <c r="D158" s="17" t="s">
        <v>421</v>
      </c>
      <c r="E158" s="17" t="s">
        <v>25</v>
      </c>
      <c r="F158" s="106">
        <f>'приложение 2'!G159</f>
        <v>2212.1</v>
      </c>
      <c r="G158" s="87"/>
      <c r="H158" s="87"/>
      <c r="I158" s="87"/>
    </row>
    <row r="159" spans="1:9" s="3" customFormat="1" ht="70.5" customHeight="1">
      <c r="A159" s="7" t="str">
        <f>'приложение 2'!A160</f>
        <v>Реализация программ формирования современной городской среды (капитальные вложения в объекты недвижимого имущества государственной (муниципальной) собственности)</v>
      </c>
      <c r="B159" s="17" t="s">
        <v>14</v>
      </c>
      <c r="C159" s="17" t="s">
        <v>14</v>
      </c>
      <c r="D159" s="17" t="s">
        <v>448</v>
      </c>
      <c r="E159" s="17" t="s">
        <v>26</v>
      </c>
      <c r="F159" s="106">
        <f>'приложение 2'!G160</f>
        <v>0.1</v>
      </c>
      <c r="G159" s="87"/>
      <c r="H159" s="87"/>
      <c r="I159" s="87"/>
    </row>
    <row r="160" spans="1:9" s="3" customFormat="1" ht="70.5" customHeight="1">
      <c r="A160" s="7" t="str">
        <f>'приложение 2'!A161</f>
        <v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v>
      </c>
      <c r="B160" s="17" t="s">
        <v>14</v>
      </c>
      <c r="C160" s="17" t="s">
        <v>14</v>
      </c>
      <c r="D160" s="17" t="s">
        <v>434</v>
      </c>
      <c r="E160" s="17" t="s">
        <v>26</v>
      </c>
      <c r="F160" s="106">
        <f>'приложение 2'!G161</f>
        <v>8576.8</v>
      </c>
      <c r="G160" s="87"/>
      <c r="H160" s="87"/>
      <c r="I160" s="87"/>
    </row>
    <row r="161" spans="1:9" s="3" customFormat="1" ht="86.25" customHeight="1">
      <c r="A161" s="7" t="str">
        <f>'приложение 2'!A162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B161" s="17" t="s">
        <v>14</v>
      </c>
      <c r="C161" s="17" t="s">
        <v>14</v>
      </c>
      <c r="D161" s="17" t="s">
        <v>451</v>
      </c>
      <c r="E161" s="17" t="s">
        <v>25</v>
      </c>
      <c r="F161" s="106">
        <f>'приложение 2'!G162</f>
        <v>0</v>
      </c>
      <c r="G161" s="87"/>
      <c r="H161" s="87"/>
      <c r="I161" s="87"/>
    </row>
    <row r="162" spans="1:9" s="3" customFormat="1" ht="18.75" customHeight="1">
      <c r="A162" s="7" t="str">
        <f>'приложение 2'!A163</f>
        <v>Культура,кинематография</v>
      </c>
      <c r="B162" s="17" t="s">
        <v>33</v>
      </c>
      <c r="C162" s="17"/>
      <c r="D162" s="17"/>
      <c r="E162" s="17"/>
      <c r="F162" s="106">
        <f>F163+F168</f>
        <v>2304.5</v>
      </c>
      <c r="G162" s="87">
        <f>'[1]приложение 7 (1)'!G157-'приложение 3'!F162</f>
        <v>2608</v>
      </c>
      <c r="H162" s="87" t="e">
        <f>'[1]приложение 7 (1)'!H157-'приложение 3'!#REF!</f>
        <v>#REF!</v>
      </c>
      <c r="I162" s="87" t="e">
        <f>'[1]приложение 7 (1)'!I157-'приложение 3'!#REF!</f>
        <v>#REF!</v>
      </c>
    </row>
    <row r="163" spans="1:9" s="3" customFormat="1" ht="24.75" customHeight="1">
      <c r="A163" s="7" t="str">
        <f>'приложение 2'!A164</f>
        <v>Культура</v>
      </c>
      <c r="B163" s="17" t="s">
        <v>33</v>
      </c>
      <c r="C163" s="17" t="s">
        <v>11</v>
      </c>
      <c r="D163" s="17"/>
      <c r="E163" s="17"/>
      <c r="F163" s="106">
        <f>F164</f>
        <v>2304.5</v>
      </c>
      <c r="G163" s="87">
        <f>'[1]приложение 7 (1)'!G158-'приложение 3'!F163</f>
        <v>2608</v>
      </c>
      <c r="H163" s="87" t="e">
        <f>'[1]приложение 7 (1)'!H158-'приложение 3'!#REF!</f>
        <v>#REF!</v>
      </c>
      <c r="I163" s="87" t="e">
        <f>'[1]приложение 7 (1)'!I158-'приложение 3'!#REF!</f>
        <v>#REF!</v>
      </c>
    </row>
    <row r="164" spans="1:9" s="3" customFormat="1" ht="57" customHeight="1">
      <c r="A164" s="7" t="str">
        <f>'приложение 2'!A165</f>
        <v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v>
      </c>
      <c r="B164" s="17" t="s">
        <v>33</v>
      </c>
      <c r="C164" s="17" t="s">
        <v>11</v>
      </c>
      <c r="D164" s="17" t="s">
        <v>51</v>
      </c>
      <c r="E164" s="17"/>
      <c r="F164" s="106">
        <f>F165</f>
        <v>2304.5</v>
      </c>
      <c r="G164" s="87">
        <f>'[1]приложение 7 (1)'!G159-'приложение 3'!F164</f>
        <v>2608</v>
      </c>
      <c r="H164" s="87" t="e">
        <f>'[1]приложение 7 (1)'!H159-'приложение 3'!#REF!</f>
        <v>#REF!</v>
      </c>
      <c r="I164" s="87" t="e">
        <f>'[1]приложение 7 (1)'!I159-'приложение 3'!#REF!</f>
        <v>#REF!</v>
      </c>
    </row>
    <row r="165" spans="1:9" s="3" customFormat="1" ht="24.75" customHeight="1">
      <c r="A165" s="7" t="str">
        <f>'приложение 2'!A166</f>
        <v>Подпрограмма «Развитие культуры и туризма»</v>
      </c>
      <c r="B165" s="17" t="s">
        <v>33</v>
      </c>
      <c r="C165" s="17" t="s">
        <v>11</v>
      </c>
      <c r="D165" s="17" t="s">
        <v>72</v>
      </c>
      <c r="E165" s="17"/>
      <c r="F165" s="106">
        <f>F166</f>
        <v>2304.5</v>
      </c>
      <c r="G165" s="87">
        <f>'[1]приложение 7 (1)'!G160-'приложение 3'!F165</f>
        <v>2608</v>
      </c>
      <c r="H165" s="87" t="e">
        <f>'[1]приложение 7 (1)'!H160-'приложение 3'!#REF!</f>
        <v>#REF!</v>
      </c>
      <c r="I165" s="87" t="e">
        <f>'[1]приложение 7 (1)'!I160-'приложение 3'!#REF!</f>
        <v>#REF!</v>
      </c>
    </row>
    <row r="166" spans="1:9" s="3" customFormat="1" ht="29.25" customHeight="1">
      <c r="A166" s="7" t="str">
        <f>'приложение 2'!A167</f>
        <v>Основное мероприятие «Расходы на обеспечение деятельности  (оказания  услуг) учреждений досуга»</v>
      </c>
      <c r="B166" s="17" t="s">
        <v>33</v>
      </c>
      <c r="C166" s="17" t="s">
        <v>11</v>
      </c>
      <c r="D166" s="17" t="s">
        <v>131</v>
      </c>
      <c r="E166" s="17"/>
      <c r="F166" s="106">
        <f>F167</f>
        <v>2304.5</v>
      </c>
      <c r="G166" s="87">
        <f>'[1]приложение 7 (1)'!G161-'приложение 3'!F166</f>
        <v>2608</v>
      </c>
      <c r="H166" s="87" t="e">
        <f>'[1]приложение 7 (1)'!H161-'приложение 3'!#REF!</f>
        <v>#REF!</v>
      </c>
      <c r="I166" s="87" t="e">
        <f>'[1]приложение 7 (1)'!I161-'приложение 3'!#REF!</f>
        <v>#REF!</v>
      </c>
    </row>
    <row r="167" spans="1:9" s="3" customFormat="1" ht="67.5" customHeight="1">
      <c r="A167" s="7" t="str">
        <f>'приложение 2'!A168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B167" s="17" t="s">
        <v>33</v>
      </c>
      <c r="C167" s="17" t="s">
        <v>11</v>
      </c>
      <c r="D167" s="17" t="s">
        <v>129</v>
      </c>
      <c r="E167" s="17" t="s">
        <v>20</v>
      </c>
      <c r="F167" s="106">
        <f>'приложение 2'!G168</f>
        <v>2304.5</v>
      </c>
      <c r="G167" s="87">
        <f>'[1]приложение 7 (1)'!G162-'приложение 3'!F167</f>
        <v>2608</v>
      </c>
      <c r="H167" s="87" t="e">
        <f>'[1]приложение 7 (1)'!H162-'приложение 3'!#REF!</f>
        <v>#REF!</v>
      </c>
      <c r="I167" s="87" t="e">
        <f>'[1]приложение 7 (1)'!I162-'приложение 3'!#REF!</f>
        <v>#REF!</v>
      </c>
    </row>
    <row r="168" spans="1:9" s="3" customFormat="1" ht="24.75" customHeight="1">
      <c r="A168" s="7" t="str">
        <f>'приложение 2'!A169</f>
        <v>Другие вопросы в области культуры, кинематографии</v>
      </c>
      <c r="B168" s="17" t="s">
        <v>33</v>
      </c>
      <c r="C168" s="17" t="s">
        <v>12</v>
      </c>
      <c r="D168" s="17"/>
      <c r="E168" s="17"/>
      <c r="F168" s="106">
        <f>F169</f>
        <v>0</v>
      </c>
      <c r="G168" s="87">
        <f>'[1]приложение 7 (1)'!G163-'приложение 3'!F168</f>
        <v>0</v>
      </c>
      <c r="H168" s="87" t="e">
        <f>'[1]приложение 7 (1)'!H163-'приложение 3'!#REF!</f>
        <v>#REF!</v>
      </c>
      <c r="I168" s="87" t="e">
        <f>'[1]приложение 7 (1)'!I163-'приложение 3'!#REF!</f>
        <v>#REF!</v>
      </c>
    </row>
    <row r="169" spans="1:9" s="3" customFormat="1" ht="59.25" customHeight="1">
      <c r="A169" s="7" t="str">
        <f>'приложение 2'!A170</f>
        <v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v>
      </c>
      <c r="B169" s="17" t="s">
        <v>33</v>
      </c>
      <c r="C169" s="17" t="s">
        <v>12</v>
      </c>
      <c r="D169" s="17" t="s">
        <v>51</v>
      </c>
      <c r="E169" s="17"/>
      <c r="F169" s="106">
        <f>F170</f>
        <v>0</v>
      </c>
      <c r="G169" s="87">
        <f>'[1]приложение 7 (1)'!G164-'приложение 3'!F169</f>
        <v>0</v>
      </c>
      <c r="H169" s="87" t="e">
        <f>'[1]приложение 7 (1)'!H164-'приложение 3'!#REF!</f>
        <v>#REF!</v>
      </c>
      <c r="I169" s="87" t="e">
        <f>'[1]приложение 7 (1)'!I164-'приложение 3'!#REF!</f>
        <v>#REF!</v>
      </c>
    </row>
    <row r="170" spans="1:9" s="3" customFormat="1" ht="24.75" customHeight="1">
      <c r="A170" s="7" t="str">
        <f>'приложение 2'!A171</f>
        <v>Подпрограмма «Развитие культуры и туризма»</v>
      </c>
      <c r="B170" s="17" t="s">
        <v>33</v>
      </c>
      <c r="C170" s="17" t="s">
        <v>12</v>
      </c>
      <c r="D170" s="17" t="s">
        <v>72</v>
      </c>
      <c r="E170" s="17"/>
      <c r="F170" s="106">
        <f>F171</f>
        <v>0</v>
      </c>
      <c r="G170" s="87">
        <f>'[1]приложение 7 (1)'!G165-'приложение 3'!F170</f>
        <v>0</v>
      </c>
      <c r="H170" s="87" t="e">
        <f>'[1]приложение 7 (1)'!H165-'приложение 3'!#REF!</f>
        <v>#REF!</v>
      </c>
      <c r="I170" s="87" t="e">
        <f>'[1]приложение 7 (1)'!I165-'приложение 3'!#REF!</f>
        <v>#REF!</v>
      </c>
    </row>
    <row r="171" spans="1:9" s="3" customFormat="1" ht="77.25" customHeight="1">
      <c r="A171" s="7" t="str">
        <f>'приложение 2'!A172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B171" s="17" t="s">
        <v>33</v>
      </c>
      <c r="C171" s="17" t="s">
        <v>12</v>
      </c>
      <c r="D171" s="17" t="s">
        <v>133</v>
      </c>
      <c r="E171" s="17"/>
      <c r="F171" s="106">
        <f>F172</f>
        <v>0</v>
      </c>
      <c r="G171" s="87">
        <f>'[1]приложение 7 (1)'!G166-'приложение 3'!F171</f>
        <v>0</v>
      </c>
      <c r="H171" s="87" t="e">
        <f>'[1]приложение 7 (1)'!H166-'приложение 3'!#REF!</f>
        <v>#REF!</v>
      </c>
      <c r="I171" s="87" t="e">
        <f>'[1]приложение 7 (1)'!I166-'приложение 3'!#REF!</f>
        <v>#REF!</v>
      </c>
    </row>
    <row r="172" spans="1:9" s="3" customFormat="1" ht="43.5" customHeight="1">
      <c r="A172" s="7" t="str">
        <f>'приложение 2'!A173</f>
        <v>Выполнение других расходных обязательств (капитальные вложения в объекты недвижимого имущества государственной (муниципальной) собственности)</v>
      </c>
      <c r="B172" s="17" t="s">
        <v>33</v>
      </c>
      <c r="C172" s="17" t="s">
        <v>12</v>
      </c>
      <c r="D172" s="17" t="s">
        <v>134</v>
      </c>
      <c r="E172" s="17" t="s">
        <v>26</v>
      </c>
      <c r="F172" s="106">
        <f>'[1]приложение 7 (1)'!G167</f>
        <v>0</v>
      </c>
      <c r="G172" s="87">
        <f>'[1]приложение 7 (1)'!G167-'приложение 3'!F172</f>
        <v>0</v>
      </c>
      <c r="H172" s="87" t="e">
        <f>'[1]приложение 7 (1)'!H167-'приложение 3'!#REF!</f>
        <v>#REF!</v>
      </c>
      <c r="I172" s="87" t="e">
        <f>'[1]приложение 7 (1)'!I167-'приложение 3'!#REF!</f>
        <v>#REF!</v>
      </c>
    </row>
    <row r="173" spans="1:9" s="3" customFormat="1" ht="22.5" customHeight="1">
      <c r="A173" s="7" t="str">
        <f>'приложение 2'!A174</f>
        <v>Социальная политика</v>
      </c>
      <c r="B173" s="17" t="s">
        <v>17</v>
      </c>
      <c r="C173" s="17"/>
      <c r="D173" s="17"/>
      <c r="E173" s="17"/>
      <c r="F173" s="106">
        <f>F174+F179+F184</f>
        <v>278.3</v>
      </c>
      <c r="G173" s="87">
        <f>'[1]приложение 7 (1)'!G168-'приложение 3'!F173</f>
        <v>515.9000000000001</v>
      </c>
      <c r="H173" s="87" t="e">
        <f>'[1]приложение 7 (1)'!H168-'приложение 3'!#REF!</f>
        <v>#REF!</v>
      </c>
      <c r="I173" s="87" t="e">
        <f>'[1]приложение 7 (1)'!I168-'приложение 3'!#REF!</f>
        <v>#REF!</v>
      </c>
    </row>
    <row r="174" spans="1:9" s="3" customFormat="1" ht="19.5" customHeight="1">
      <c r="A174" s="7" t="s">
        <v>6</v>
      </c>
      <c r="B174" s="17" t="s">
        <v>17</v>
      </c>
      <c r="C174" s="17" t="s">
        <v>11</v>
      </c>
      <c r="D174" s="17"/>
      <c r="E174" s="17"/>
      <c r="F174" s="106">
        <f>F175</f>
        <v>131.3</v>
      </c>
      <c r="G174" s="87">
        <f>'[1]приложение 7 (1)'!G169-'приложение 3'!F174</f>
        <v>158.89999999999998</v>
      </c>
      <c r="H174" s="87" t="e">
        <f>'[1]приложение 7 (1)'!H169-'приложение 3'!#REF!</f>
        <v>#REF!</v>
      </c>
      <c r="I174" s="87" t="e">
        <f>'[1]приложение 7 (1)'!I169-'приложение 3'!#REF!</f>
        <v>#REF!</v>
      </c>
    </row>
    <row r="175" spans="1:9" s="3" customFormat="1" ht="57.75" customHeight="1">
      <c r="A175" s="7" t="s">
        <v>127</v>
      </c>
      <c r="B175" s="17" t="s">
        <v>17</v>
      </c>
      <c r="C175" s="17" t="s">
        <v>11</v>
      </c>
      <c r="D175" s="17" t="s">
        <v>51</v>
      </c>
      <c r="E175" s="17"/>
      <c r="F175" s="106">
        <f>F176</f>
        <v>131.3</v>
      </c>
      <c r="G175" s="87">
        <f>'[1]приложение 7 (1)'!G170-'приложение 3'!F175</f>
        <v>158.89999999999998</v>
      </c>
      <c r="H175" s="87" t="e">
        <f>'[1]приложение 7 (1)'!H170-'приложение 3'!#REF!</f>
        <v>#REF!</v>
      </c>
      <c r="I175" s="87" t="e">
        <f>'[1]приложение 7 (1)'!I170-'приложение 3'!#REF!</f>
        <v>#REF!</v>
      </c>
    </row>
    <row r="176" spans="1:9" s="3" customFormat="1" ht="19.5" customHeight="1">
      <c r="A176" s="7" t="s">
        <v>135</v>
      </c>
      <c r="B176" s="17" t="s">
        <v>17</v>
      </c>
      <c r="C176" s="17" t="s">
        <v>11</v>
      </c>
      <c r="D176" s="17" t="s">
        <v>137</v>
      </c>
      <c r="E176" s="17"/>
      <c r="F176" s="106">
        <f>F177</f>
        <v>131.3</v>
      </c>
      <c r="G176" s="87">
        <f>'[1]приложение 7 (1)'!G171-'приложение 3'!F176</f>
        <v>158.89999999999998</v>
      </c>
      <c r="H176" s="87" t="e">
        <f>'[1]приложение 7 (1)'!H171-'приложение 3'!#REF!</f>
        <v>#REF!</v>
      </c>
      <c r="I176" s="87" t="e">
        <f>'[1]приложение 7 (1)'!I171-'приложение 3'!#REF!</f>
        <v>#REF!</v>
      </c>
    </row>
    <row r="177" spans="1:9" s="3" customFormat="1" ht="30.75" customHeight="1">
      <c r="A177" s="7" t="s">
        <v>136</v>
      </c>
      <c r="B177" s="17" t="s">
        <v>17</v>
      </c>
      <c r="C177" s="17" t="s">
        <v>11</v>
      </c>
      <c r="D177" s="17" t="s">
        <v>138</v>
      </c>
      <c r="E177" s="17"/>
      <c r="F177" s="106">
        <f>F178</f>
        <v>131.3</v>
      </c>
      <c r="G177" s="87">
        <f>'[1]приложение 7 (1)'!G172-'приложение 3'!F177</f>
        <v>158.89999999999998</v>
      </c>
      <c r="H177" s="87" t="e">
        <f>'[1]приложение 7 (1)'!H172-'приложение 3'!#REF!</f>
        <v>#REF!</v>
      </c>
      <c r="I177" s="87" t="e">
        <f>'[1]приложение 7 (1)'!I172-'приложение 3'!#REF!</f>
        <v>#REF!</v>
      </c>
    </row>
    <row r="178" spans="1:9" s="3" customFormat="1" ht="51" customHeight="1">
      <c r="A178" s="14" t="s">
        <v>140</v>
      </c>
      <c r="B178" s="17" t="s">
        <v>17</v>
      </c>
      <c r="C178" s="17" t="s">
        <v>11</v>
      </c>
      <c r="D178" s="17" t="s">
        <v>139</v>
      </c>
      <c r="E178" s="17" t="s">
        <v>34</v>
      </c>
      <c r="F178" s="106">
        <f>'приложение 2'!G179</f>
        <v>131.3</v>
      </c>
      <c r="G178" s="87">
        <f>'[1]приложение 7 (1)'!G173-'приложение 3'!F178</f>
        <v>158.89999999999998</v>
      </c>
      <c r="H178" s="87" t="e">
        <f>'[1]приложение 7 (1)'!H173-'приложение 3'!#REF!</f>
        <v>#REF!</v>
      </c>
      <c r="I178" s="87" t="e">
        <f>'[1]приложение 7 (1)'!I173-'приложение 3'!#REF!</f>
        <v>#REF!</v>
      </c>
    </row>
    <row r="179" spans="1:9" s="3" customFormat="1" ht="27" customHeight="1">
      <c r="A179" s="14" t="s">
        <v>35</v>
      </c>
      <c r="B179" s="17" t="s">
        <v>17</v>
      </c>
      <c r="C179" s="17" t="s">
        <v>16</v>
      </c>
      <c r="D179" s="17"/>
      <c r="E179" s="17"/>
      <c r="F179" s="106">
        <f>F180</f>
        <v>147</v>
      </c>
      <c r="G179" s="87">
        <f>'[1]приложение 7 (1)'!G174-'приложение 3'!F179</f>
        <v>357</v>
      </c>
      <c r="H179" s="87" t="e">
        <f>'[1]приложение 7 (1)'!H174-'приложение 3'!#REF!</f>
        <v>#REF!</v>
      </c>
      <c r="I179" s="87" t="e">
        <f>'[1]приложение 7 (1)'!I174-'приложение 3'!#REF!</f>
        <v>#REF!</v>
      </c>
    </row>
    <row r="180" spans="1:9" s="3" customFormat="1" ht="57.75" customHeight="1">
      <c r="A180" s="14" t="s">
        <v>127</v>
      </c>
      <c r="B180" s="17" t="s">
        <v>17</v>
      </c>
      <c r="C180" s="17" t="s">
        <v>16</v>
      </c>
      <c r="D180" s="17" t="s">
        <v>51</v>
      </c>
      <c r="E180" s="17"/>
      <c r="F180" s="106">
        <f>F181</f>
        <v>147</v>
      </c>
      <c r="G180" s="87">
        <f>'[1]приложение 7 (1)'!G175-'приложение 3'!F180</f>
        <v>357</v>
      </c>
      <c r="H180" s="87" t="e">
        <f>'[1]приложение 7 (1)'!H175-'приложение 3'!#REF!</f>
        <v>#REF!</v>
      </c>
      <c r="I180" s="87" t="e">
        <f>'[1]приложение 7 (1)'!I175-'приложение 3'!#REF!</f>
        <v>#REF!</v>
      </c>
    </row>
    <row r="181" spans="1:9" s="3" customFormat="1" ht="21.75" customHeight="1">
      <c r="A181" s="14" t="s">
        <v>135</v>
      </c>
      <c r="B181" s="17" t="s">
        <v>17</v>
      </c>
      <c r="C181" s="17" t="s">
        <v>16</v>
      </c>
      <c r="D181" s="17" t="s">
        <v>137</v>
      </c>
      <c r="E181" s="17"/>
      <c r="F181" s="106">
        <f>F182</f>
        <v>147</v>
      </c>
      <c r="G181" s="87">
        <f>'[1]приложение 7 (1)'!G176-'приложение 3'!F181</f>
        <v>357</v>
      </c>
      <c r="H181" s="87" t="e">
        <f>'[1]приложение 7 (1)'!H176-'приложение 3'!#REF!</f>
        <v>#REF!</v>
      </c>
      <c r="I181" s="87" t="e">
        <f>'[1]приложение 7 (1)'!I176-'приложение 3'!#REF!</f>
        <v>#REF!</v>
      </c>
    </row>
    <row r="182" spans="1:9" s="3" customFormat="1" ht="27" customHeight="1">
      <c r="A182" s="14" t="s">
        <v>136</v>
      </c>
      <c r="B182" s="17" t="s">
        <v>17</v>
      </c>
      <c r="C182" s="17" t="s">
        <v>16</v>
      </c>
      <c r="D182" s="17" t="s">
        <v>138</v>
      </c>
      <c r="E182" s="17"/>
      <c r="F182" s="106">
        <f>F183</f>
        <v>147</v>
      </c>
      <c r="G182" s="87">
        <f>'[1]приложение 7 (1)'!G177-'приложение 3'!F182</f>
        <v>357</v>
      </c>
      <c r="H182" s="87" t="e">
        <f>'[1]приложение 7 (1)'!H177-'приложение 3'!#REF!</f>
        <v>#REF!</v>
      </c>
      <c r="I182" s="87" t="e">
        <f>'[1]приложение 7 (1)'!I177-'приложение 3'!#REF!</f>
        <v>#REF!</v>
      </c>
    </row>
    <row r="183" spans="1:9" s="3" customFormat="1" ht="50.25" customHeight="1">
      <c r="A183" s="14" t="s">
        <v>142</v>
      </c>
      <c r="B183" s="17" t="s">
        <v>17</v>
      </c>
      <c r="C183" s="17" t="s">
        <v>16</v>
      </c>
      <c r="D183" s="17" t="s">
        <v>141</v>
      </c>
      <c r="E183" s="17" t="s">
        <v>34</v>
      </c>
      <c r="F183" s="106">
        <f>'приложение 2'!G184</f>
        <v>147</v>
      </c>
      <c r="G183" s="87">
        <f>'[1]приложение 7 (1)'!G178-'приложение 3'!F183</f>
        <v>357</v>
      </c>
      <c r="H183" s="87" t="e">
        <f>'[1]приложение 7 (1)'!H178-'приложение 3'!#REF!</f>
        <v>#REF!</v>
      </c>
      <c r="I183" s="87" t="e">
        <f>'[1]приложение 7 (1)'!I178-'приложение 3'!#REF!</f>
        <v>#REF!</v>
      </c>
    </row>
    <row r="184" spans="1:9" s="3" customFormat="1" ht="24.75" customHeight="1">
      <c r="A184" s="14" t="s">
        <v>43</v>
      </c>
      <c r="B184" s="17" t="s">
        <v>17</v>
      </c>
      <c r="C184" s="17" t="s">
        <v>41</v>
      </c>
      <c r="D184" s="17"/>
      <c r="E184" s="17"/>
      <c r="F184" s="106">
        <f>F185</f>
        <v>0</v>
      </c>
      <c r="G184" s="87">
        <f>'[1]приложение 7 (1)'!G179-'приложение 3'!F184</f>
        <v>0</v>
      </c>
      <c r="H184" s="87" t="e">
        <f>'[1]приложение 7 (1)'!H179-'приложение 3'!#REF!</f>
        <v>#REF!</v>
      </c>
      <c r="I184" s="87" t="e">
        <f>'[1]приложение 7 (1)'!I179-'приложение 3'!#REF!</f>
        <v>#REF!</v>
      </c>
    </row>
    <row r="185" spans="1:9" s="3" customFormat="1" ht="48" customHeight="1">
      <c r="A185" s="14" t="s">
        <v>145</v>
      </c>
      <c r="B185" s="17" t="s">
        <v>17</v>
      </c>
      <c r="C185" s="17" t="s">
        <v>41</v>
      </c>
      <c r="D185" s="17" t="s">
        <v>51</v>
      </c>
      <c r="E185" s="17"/>
      <c r="F185" s="106">
        <f>F186</f>
        <v>0</v>
      </c>
      <c r="G185" s="87">
        <f>'[1]приложение 7 (1)'!G180-'приложение 3'!F185</f>
        <v>0</v>
      </c>
      <c r="H185" s="87" t="e">
        <f>'[1]приложение 7 (1)'!H180-'приложение 3'!#REF!</f>
        <v>#REF!</v>
      </c>
      <c r="I185" s="87" t="e">
        <f>'[1]приложение 7 (1)'!I180-'приложение 3'!#REF!</f>
        <v>#REF!</v>
      </c>
    </row>
    <row r="186" spans="1:9" s="3" customFormat="1" ht="24.75" customHeight="1">
      <c r="A186" s="14" t="s">
        <v>135</v>
      </c>
      <c r="B186" s="17" t="s">
        <v>17</v>
      </c>
      <c r="C186" s="17" t="s">
        <v>41</v>
      </c>
      <c r="D186" s="17" t="s">
        <v>137</v>
      </c>
      <c r="E186" s="17"/>
      <c r="F186" s="106">
        <f>F187</f>
        <v>0</v>
      </c>
      <c r="G186" s="87">
        <f>'[1]приложение 7 (1)'!G181-'приложение 3'!F186</f>
        <v>0</v>
      </c>
      <c r="H186" s="87" t="e">
        <f>'[1]приложение 7 (1)'!H181-'приложение 3'!#REF!</f>
        <v>#REF!</v>
      </c>
      <c r="I186" s="87" t="e">
        <f>'[1]приложение 7 (1)'!I181-'приложение 3'!#REF!</f>
        <v>#REF!</v>
      </c>
    </row>
    <row r="187" spans="1:9" s="3" customFormat="1" ht="71.25" customHeight="1">
      <c r="A187" s="14" t="s">
        <v>67</v>
      </c>
      <c r="B187" s="17" t="s">
        <v>17</v>
      </c>
      <c r="C187" s="17" t="s">
        <v>41</v>
      </c>
      <c r="D187" s="17" t="s">
        <v>143</v>
      </c>
      <c r="E187" s="17"/>
      <c r="F187" s="106">
        <f>F188</f>
        <v>0</v>
      </c>
      <c r="G187" s="87">
        <f>'[1]приложение 7 (1)'!G182-'приложение 3'!F187</f>
        <v>0</v>
      </c>
      <c r="H187" s="87" t="e">
        <f>'[1]приложение 7 (1)'!H182-'приложение 3'!#REF!</f>
        <v>#REF!</v>
      </c>
      <c r="I187" s="87" t="e">
        <f>'[1]приложение 7 (1)'!I182-'приложение 3'!#REF!</f>
        <v>#REF!</v>
      </c>
    </row>
    <row r="188" spans="1:9" s="3" customFormat="1" ht="46.5" customHeight="1">
      <c r="A188" s="14" t="s">
        <v>180</v>
      </c>
      <c r="B188" s="17" t="s">
        <v>17</v>
      </c>
      <c r="C188" s="17" t="s">
        <v>41</v>
      </c>
      <c r="D188" s="17" t="s">
        <v>144</v>
      </c>
      <c r="E188" s="17" t="s">
        <v>25</v>
      </c>
      <c r="F188" s="106">
        <f>'приложение 2'!G189</f>
        <v>0</v>
      </c>
      <c r="G188" s="87">
        <f>'[1]приложение 7 (1)'!G183-'приложение 3'!F188</f>
        <v>0</v>
      </c>
      <c r="H188" s="87" t="e">
        <f>'[1]приложение 7 (1)'!H183-'приложение 3'!#REF!</f>
        <v>#REF!</v>
      </c>
      <c r="I188" s="87" t="e">
        <f>'[1]приложение 7 (1)'!I183-'приложение 3'!#REF!</f>
        <v>#REF!</v>
      </c>
    </row>
    <row r="189" spans="1:9" ht="27" customHeight="1">
      <c r="A189" s="14" t="str">
        <f>'[1]приложение 7 (1)'!A184</f>
        <v>Обслуживание государственного и муниципального долга                           </v>
      </c>
      <c r="B189" s="17" t="s">
        <v>22</v>
      </c>
      <c r="C189" s="17"/>
      <c r="D189" s="17"/>
      <c r="E189" s="17"/>
      <c r="F189" s="106">
        <f>F190</f>
        <v>0</v>
      </c>
      <c r="G189" s="87">
        <f>'[1]приложение 7 (1)'!G184-'приложение 3'!F189</f>
        <v>0</v>
      </c>
      <c r="H189" s="87" t="e">
        <f>'[1]приложение 7 (1)'!H184-'приложение 3'!#REF!</f>
        <v>#REF!</v>
      </c>
      <c r="I189" s="87" t="e">
        <f>'[1]приложение 7 (1)'!I184-'приложение 3'!#REF!</f>
        <v>#REF!</v>
      </c>
    </row>
    <row r="190" spans="1:9" ht="18.75">
      <c r="A190" s="14" t="str">
        <f>'[1]приложение 7 (1)'!A185</f>
        <v>Обслуживание государственного и муниципального долга                                                       </v>
      </c>
      <c r="B190" s="17" t="s">
        <v>22</v>
      </c>
      <c r="C190" s="17" t="s">
        <v>11</v>
      </c>
      <c r="D190" s="17"/>
      <c r="E190" s="17"/>
      <c r="F190" s="106">
        <f>F191</f>
        <v>0</v>
      </c>
      <c r="G190" s="87">
        <f>'[1]приложение 7 (1)'!G185-'приложение 3'!F190</f>
        <v>0</v>
      </c>
      <c r="H190" s="87" t="e">
        <f>'[1]приложение 7 (1)'!H185-'приложение 3'!#REF!</f>
        <v>#REF!</v>
      </c>
      <c r="I190" s="87" t="e">
        <f>'[1]приложение 7 (1)'!I185-'приложение 3'!#REF!</f>
        <v>#REF!</v>
      </c>
    </row>
    <row r="191" spans="1:9" ht="40.5" customHeight="1">
      <c r="A191" s="14" t="str">
        <f>'[1]приложение 7 (1)'!A186</f>
        <v>Муниципальная программа городского поселения город Бобров "Муниципальное управление и гражданское общество"</v>
      </c>
      <c r="B191" s="17" t="s">
        <v>22</v>
      </c>
      <c r="C191" s="17" t="s">
        <v>11</v>
      </c>
      <c r="D191" s="17" t="s">
        <v>51</v>
      </c>
      <c r="E191" s="17"/>
      <c r="F191" s="106">
        <f>F192</f>
        <v>0</v>
      </c>
      <c r="G191" s="87">
        <f>'[1]приложение 7 (1)'!G186-'приложение 3'!F191</f>
        <v>0</v>
      </c>
      <c r="H191" s="87" t="e">
        <f>'[1]приложение 7 (1)'!H186-'приложение 3'!#REF!</f>
        <v>#REF!</v>
      </c>
      <c r="I191" s="87" t="e">
        <f>'[1]приложение 7 (1)'!I186-'приложение 3'!#REF!</f>
        <v>#REF!</v>
      </c>
    </row>
    <row r="192" spans="1:9" ht="25.5">
      <c r="A192" s="14" t="str">
        <f>'[1]приложение 7 (1)'!A187</f>
        <v>Подпрограмма "Управление муниципальными финансами и муниципальным имуществом "</v>
      </c>
      <c r="B192" s="17" t="s">
        <v>22</v>
      </c>
      <c r="C192" s="17" t="s">
        <v>11</v>
      </c>
      <c r="D192" s="17" t="s">
        <v>52</v>
      </c>
      <c r="E192" s="17"/>
      <c r="F192" s="106">
        <f>F193</f>
        <v>0</v>
      </c>
      <c r="G192" s="87">
        <f>'[1]приложение 7 (1)'!G187-'приложение 3'!F192</f>
        <v>0</v>
      </c>
      <c r="H192" s="87" t="e">
        <f>'[1]приложение 7 (1)'!H187-'приложение 3'!#REF!</f>
        <v>#REF!</v>
      </c>
      <c r="I192" s="87" t="e">
        <f>'[1]приложение 7 (1)'!I187-'приложение 3'!#REF!</f>
        <v>#REF!</v>
      </c>
    </row>
    <row r="193" spans="1:9" ht="25.5">
      <c r="A193" s="14" t="str">
        <f>'[1]приложение 7 (1)'!A188</f>
        <v>Основное мероприятие "Управление муниципальным долгом городского поселения город Бобров"</v>
      </c>
      <c r="B193" s="17" t="s">
        <v>22</v>
      </c>
      <c r="C193" s="17" t="s">
        <v>11</v>
      </c>
      <c r="D193" s="17" t="s">
        <v>191</v>
      </c>
      <c r="E193" s="17"/>
      <c r="F193" s="106">
        <f>F194</f>
        <v>0</v>
      </c>
      <c r="G193" s="87">
        <f>'[1]приложение 7 (1)'!G188-'приложение 3'!F193</f>
        <v>0</v>
      </c>
      <c r="H193" s="87" t="e">
        <f>'[1]приложение 7 (1)'!H188-'приложение 3'!#REF!</f>
        <v>#REF!</v>
      </c>
      <c r="I193" s="87" t="e">
        <f>'[1]приложение 7 (1)'!I188-'приложение 3'!#REF!</f>
        <v>#REF!</v>
      </c>
    </row>
    <row r="194" spans="1:9" ht="25.5">
      <c r="A194" s="14" t="str">
        <f>'[1]приложение 7 (1)'!A189</f>
        <v>Процентные платежи (обслуживание государственного и муниципального долга) </v>
      </c>
      <c r="B194" s="17" t="s">
        <v>22</v>
      </c>
      <c r="C194" s="17" t="s">
        <v>11</v>
      </c>
      <c r="D194" s="17" t="s">
        <v>192</v>
      </c>
      <c r="E194" s="17" t="s">
        <v>193</v>
      </c>
      <c r="F194" s="106">
        <f>'приложение 2'!G195</f>
        <v>0</v>
      </c>
      <c r="G194" s="87">
        <f>'[1]приложение 7 (1)'!G189-'приложение 3'!F194</f>
        <v>0</v>
      </c>
      <c r="H194" s="87" t="e">
        <f>'[1]приложение 7 (1)'!H189-'приложение 3'!#REF!</f>
        <v>#REF!</v>
      </c>
      <c r="I194" s="87" t="e">
        <f>'[1]приложение 7 (1)'!I189-'приложение 3'!#REF!</f>
        <v>#REF!</v>
      </c>
    </row>
  </sheetData>
  <sheetProtection/>
  <autoFilter ref="A13:F188"/>
  <mergeCells count="3">
    <mergeCell ref="A9:F9"/>
    <mergeCell ref="A10:F10"/>
    <mergeCell ref="F2:F5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8" r:id="rId1"/>
  <rowBreaks count="3" manualBreakCount="3">
    <brk id="39" max="5" man="1"/>
    <brk id="70" max="5" man="1"/>
    <brk id="10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0"/>
  <sheetViews>
    <sheetView view="pageBreakPreview" zoomScale="115" zoomScaleSheetLayoutView="115" zoomScalePageLayoutView="0" workbookViewId="0" topLeftCell="A1">
      <selection activeCell="G65" sqref="G65"/>
    </sheetView>
  </sheetViews>
  <sheetFormatPr defaultColWidth="9.00390625" defaultRowHeight="12.75"/>
  <cols>
    <col min="1" max="1" width="9.125" style="41" customWidth="1"/>
    <col min="2" max="2" width="50.875" style="0" customWidth="1"/>
    <col min="3" max="3" width="18.25390625" style="0" customWidth="1"/>
    <col min="4" max="4" width="5.375" style="0" customWidth="1"/>
    <col min="7" max="7" width="35.75390625" style="0" customWidth="1"/>
    <col min="8" max="8" width="19.125" style="0" customWidth="1"/>
    <col min="9" max="9" width="14.625" style="0" customWidth="1"/>
    <col min="10" max="10" width="16.125" style="0" customWidth="1"/>
  </cols>
  <sheetData>
    <row r="1" spans="2:7" ht="15">
      <c r="B1" s="6"/>
      <c r="C1" s="28"/>
      <c r="D1" s="28"/>
      <c r="E1" s="48"/>
      <c r="F1" s="48"/>
      <c r="G1" s="48" t="s">
        <v>260</v>
      </c>
    </row>
    <row r="2" spans="2:7" ht="15" customHeight="1">
      <c r="B2" s="11"/>
      <c r="C2" s="28"/>
      <c r="D2" s="28"/>
      <c r="E2" s="48"/>
      <c r="F2" s="48"/>
      <c r="G2" s="151" t="str">
        <f>'приложение 3'!F2:F5</f>
        <v>к постановлению администрации городского поселения город Бобров Бобровского муниципального района Воронежской области</v>
      </c>
    </row>
    <row r="3" spans="2:7" ht="15">
      <c r="B3" s="6"/>
      <c r="C3" s="28"/>
      <c r="D3" s="28"/>
      <c r="E3" s="48"/>
      <c r="F3" s="48"/>
      <c r="G3" s="151"/>
    </row>
    <row r="4" spans="2:7" ht="15">
      <c r="B4" s="6"/>
      <c r="C4" s="28"/>
      <c r="D4" s="28"/>
      <c r="E4" s="48"/>
      <c r="F4" s="48"/>
      <c r="G4" s="151"/>
    </row>
    <row r="5" spans="2:7" ht="15">
      <c r="B5" s="6"/>
      <c r="C5" s="28"/>
      <c r="D5" s="28"/>
      <c r="E5" s="48"/>
      <c r="F5" s="48"/>
      <c r="G5" s="151"/>
    </row>
    <row r="6" spans="2:7" ht="15">
      <c r="B6" s="6"/>
      <c r="C6" s="28"/>
      <c r="D6" s="28"/>
      <c r="E6" s="48"/>
      <c r="F6" s="48"/>
      <c r="G6" s="48" t="str">
        <f>'приложение 3'!F6</f>
        <v>от "14" июля 2022 года №303</v>
      </c>
    </row>
    <row r="7" spans="2:7" ht="6" customHeight="1">
      <c r="B7" s="6"/>
      <c r="C7" s="6"/>
      <c r="D7" s="6"/>
      <c r="E7" s="6"/>
      <c r="F7" s="6"/>
      <c r="G7" s="6"/>
    </row>
    <row r="8" spans="2:7" ht="12.75" hidden="1">
      <c r="B8" s="6"/>
      <c r="C8" s="11"/>
      <c r="D8" s="6"/>
      <c r="E8" s="11"/>
      <c r="F8" s="11"/>
      <c r="G8" s="6"/>
    </row>
    <row r="9" spans="1:7" ht="58.5" customHeight="1">
      <c r="A9" s="149" t="s">
        <v>356</v>
      </c>
      <c r="B9" s="149"/>
      <c r="C9" s="149"/>
      <c r="D9" s="149"/>
      <c r="E9" s="149"/>
      <c r="F9" s="149"/>
      <c r="G9" s="149"/>
    </row>
    <row r="10" spans="1:7" ht="18.75">
      <c r="A10" s="149" t="str">
        <f>'приложение 3'!A10:F10</f>
        <v>за 2 квартал 2022 года</v>
      </c>
      <c r="B10" s="149"/>
      <c r="C10" s="149"/>
      <c r="D10" s="149"/>
      <c r="E10" s="149"/>
      <c r="F10" s="149"/>
      <c r="G10" s="149"/>
    </row>
    <row r="11" spans="2:7" ht="25.5" customHeight="1">
      <c r="B11" s="6"/>
      <c r="C11" s="6"/>
      <c r="D11" s="6"/>
      <c r="E11" s="6"/>
      <c r="F11" s="6"/>
      <c r="G11" s="85" t="s">
        <v>401</v>
      </c>
    </row>
    <row r="12" spans="1:7" s="26" customFormat="1" ht="30.75" customHeight="1">
      <c r="A12" s="9" t="s">
        <v>39</v>
      </c>
      <c r="B12" s="20" t="s">
        <v>7</v>
      </c>
      <c r="C12" s="20" t="s">
        <v>19</v>
      </c>
      <c r="D12" s="20" t="s">
        <v>18</v>
      </c>
      <c r="E12" s="20" t="s">
        <v>9</v>
      </c>
      <c r="F12" s="20" t="s">
        <v>8</v>
      </c>
      <c r="G12" s="21" t="str">
        <f>'приложение 3'!F12</f>
        <v>исполнено на 01.07.2022г.</v>
      </c>
    </row>
    <row r="13" spans="1:7" ht="13.5" customHeight="1">
      <c r="A13" s="4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3">
        <v>7</v>
      </c>
    </row>
    <row r="14" spans="1:10" s="34" customFormat="1" ht="18.75">
      <c r="A14" s="42"/>
      <c r="B14" s="32" t="s">
        <v>10</v>
      </c>
      <c r="C14" s="33"/>
      <c r="D14" s="33"/>
      <c r="E14" s="33"/>
      <c r="F14" s="33"/>
      <c r="G14" s="108">
        <f>G15+G62</f>
        <v>107197.69999999998</v>
      </c>
      <c r="H14" s="109">
        <f>'[1]приложение 7 (1)'!G16</f>
        <v>721229.14</v>
      </c>
      <c r="I14" s="109">
        <f>'[1]приложение 7 (1)'!H16</f>
        <v>331666.69999999995</v>
      </c>
      <c r="J14" s="109">
        <f>'[1]приложение 7 (1)'!I16</f>
        <v>120781.6</v>
      </c>
    </row>
    <row r="15" spans="1:10" s="4" customFormat="1" ht="53.25" customHeight="1">
      <c r="A15" s="43">
        <v>1</v>
      </c>
      <c r="B15" s="35" t="s">
        <v>145</v>
      </c>
      <c r="C15" s="36" t="s">
        <v>51</v>
      </c>
      <c r="D15" s="45"/>
      <c r="E15" s="36"/>
      <c r="F15" s="36"/>
      <c r="G15" s="110">
        <f>G16+G49+G56+G41</f>
        <v>23248.899999999998</v>
      </c>
      <c r="H15" s="111">
        <f>H14-G14</f>
        <v>614031.4400000001</v>
      </c>
      <c r="I15" s="111" t="e">
        <f>I14-#REF!</f>
        <v>#REF!</v>
      </c>
      <c r="J15" s="111" t="e">
        <f>J14-#REF!</f>
        <v>#REF!</v>
      </c>
    </row>
    <row r="16" spans="1:7" s="4" customFormat="1" ht="29.25" customHeight="1">
      <c r="A16" s="44" t="s">
        <v>147</v>
      </c>
      <c r="B16" s="35" t="s">
        <v>54</v>
      </c>
      <c r="C16" s="36" t="s">
        <v>52</v>
      </c>
      <c r="D16" s="45"/>
      <c r="E16" s="36"/>
      <c r="F16" s="36"/>
      <c r="G16" s="110">
        <f>G17+G22+G25+G27+G29+G31+G33+G38</f>
        <v>19520</v>
      </c>
    </row>
    <row r="17" spans="1:9" s="4" customFormat="1" ht="30.75" customHeight="1">
      <c r="A17" s="44" t="s">
        <v>148</v>
      </c>
      <c r="B17" s="35" t="s">
        <v>55</v>
      </c>
      <c r="C17" s="36" t="s">
        <v>53</v>
      </c>
      <c r="D17" s="45"/>
      <c r="E17" s="36"/>
      <c r="F17" s="36"/>
      <c r="G17" s="110">
        <f>G18+G19+G20+G21</f>
        <v>2439.0299999999997</v>
      </c>
      <c r="I17" s="130">
        <f>'приложение 4 '!G15-'приложение 4 '!G14</f>
        <v>-83948.79999999999</v>
      </c>
    </row>
    <row r="18" spans="1:7" s="3" customFormat="1" ht="80.25" customHeight="1">
      <c r="A18" s="44"/>
      <c r="B18" s="14" t="str">
        <f>'приложение 2'!A22</f>
        <v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8" s="17" t="s">
        <v>57</v>
      </c>
      <c r="D18" s="17" t="s">
        <v>27</v>
      </c>
      <c r="E18" s="17" t="s">
        <v>11</v>
      </c>
      <c r="F18" s="17" t="s">
        <v>12</v>
      </c>
      <c r="G18" s="112">
        <f>'приложение 3'!F20</f>
        <v>1158.5</v>
      </c>
    </row>
    <row r="19" spans="1:7" s="3" customFormat="1" ht="43.5" customHeight="1">
      <c r="A19" s="44"/>
      <c r="B19" s="14" t="str">
        <f>'приложение 2'!A23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C19" s="17" t="s">
        <v>57</v>
      </c>
      <c r="D19" s="17" t="s">
        <v>25</v>
      </c>
      <c r="E19" s="17" t="s">
        <v>11</v>
      </c>
      <c r="F19" s="17" t="s">
        <v>12</v>
      </c>
      <c r="G19" s="112">
        <f>'приложение 3'!F21</f>
        <v>785</v>
      </c>
    </row>
    <row r="20" spans="1:7" s="3" customFormat="1" ht="32.25" customHeight="1">
      <c r="A20" s="44"/>
      <c r="B20" s="14" t="str">
        <f>'приложение 2'!A24</f>
        <v>Расходы на обеспечение функций органов местного самоуправления (Иные бюджетные ассигнования)</v>
      </c>
      <c r="C20" s="17" t="s">
        <v>57</v>
      </c>
      <c r="D20" s="17" t="s">
        <v>28</v>
      </c>
      <c r="E20" s="17" t="s">
        <v>11</v>
      </c>
      <c r="F20" s="17" t="s">
        <v>12</v>
      </c>
      <c r="G20" s="112">
        <f>'приложение 3'!F22</f>
        <v>0</v>
      </c>
    </row>
    <row r="21" spans="1:7" s="3" customFormat="1" ht="53.25" customHeight="1">
      <c r="A21" s="44"/>
      <c r="B21" s="14" t="str">
        <f>'приложение 2'!A44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C21" s="17" t="s">
        <v>57</v>
      </c>
      <c r="D21" s="17" t="s">
        <v>25</v>
      </c>
      <c r="E21" s="17" t="s">
        <v>11</v>
      </c>
      <c r="F21" s="17" t="s">
        <v>22</v>
      </c>
      <c r="G21" s="112">
        <f>'приложение 3'!F42</f>
        <v>495.53</v>
      </c>
    </row>
    <row r="22" spans="1:7" s="4" customFormat="1" ht="32.25" customHeight="1">
      <c r="A22" s="44" t="s">
        <v>149</v>
      </c>
      <c r="B22" s="35" t="str">
        <f>'приложение 2'!A25</f>
        <v>Основное мероприятие «Расходы на обеспечение деятельности главы администрации»</v>
      </c>
      <c r="C22" s="36" t="s">
        <v>59</v>
      </c>
      <c r="D22" s="36"/>
      <c r="E22" s="36"/>
      <c r="F22" s="36"/>
      <c r="G22" s="110">
        <f>G23+G24</f>
        <v>1127.4</v>
      </c>
    </row>
    <row r="23" spans="1:7" s="3" customFormat="1" ht="69.75" customHeight="1">
      <c r="A23" s="44"/>
      <c r="B23" s="14" t="str">
        <f>'приложение 2'!A26</f>
        <v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23" s="17" t="s">
        <v>60</v>
      </c>
      <c r="D23" s="17" t="s">
        <v>27</v>
      </c>
      <c r="E23" s="17" t="s">
        <v>11</v>
      </c>
      <c r="F23" s="17" t="s">
        <v>12</v>
      </c>
      <c r="G23" s="112">
        <f>'приложение 3'!F24</f>
        <v>1118.4</v>
      </c>
    </row>
    <row r="24" spans="1:7" s="3" customFormat="1" ht="41.25" customHeight="1">
      <c r="A24" s="44"/>
      <c r="B24" s="14" t="str">
        <f>'приложение 2'!A27</f>
        <v>Расходы на обеспечение деятельности главы администрации  (Закупка товаров, работ и услуг для обеспечения государственных (муниципальных) нужд)</v>
      </c>
      <c r="C24" s="17" t="s">
        <v>60</v>
      </c>
      <c r="D24" s="17" t="s">
        <v>25</v>
      </c>
      <c r="E24" s="17" t="s">
        <v>11</v>
      </c>
      <c r="F24" s="17" t="s">
        <v>12</v>
      </c>
      <c r="G24" s="112">
        <f>'приложение 3'!F25</f>
        <v>9</v>
      </c>
    </row>
    <row r="25" spans="1:7" s="4" customFormat="1" ht="33" customHeight="1">
      <c r="A25" s="44" t="s">
        <v>150</v>
      </c>
      <c r="B25" s="35" t="str">
        <f>'приложение 2'!A38</f>
        <v>Основное мероприятие «Управление резервным фондом администрации городского поселения город Бобров»</v>
      </c>
      <c r="C25" s="36" t="s">
        <v>62</v>
      </c>
      <c r="D25" s="36"/>
      <c r="E25" s="36"/>
      <c r="F25" s="36"/>
      <c r="G25" s="110">
        <f>G26</f>
        <v>0</v>
      </c>
    </row>
    <row r="26" spans="1:7" s="3" customFormat="1" ht="71.25" customHeight="1">
      <c r="A26" s="44"/>
      <c r="B26" s="14" t="str">
        <f>'приложение 2'!A39</f>
        <v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v>
      </c>
      <c r="C26" s="17" t="s">
        <v>66</v>
      </c>
      <c r="D26" s="17" t="s">
        <v>28</v>
      </c>
      <c r="E26" s="17" t="s">
        <v>11</v>
      </c>
      <c r="F26" s="17" t="s">
        <v>21</v>
      </c>
      <c r="G26" s="112">
        <f>'приложение 3'!F37</f>
        <v>0</v>
      </c>
    </row>
    <row r="27" spans="1:7" s="3" customFormat="1" ht="34.5" customHeight="1">
      <c r="A27" s="44" t="s">
        <v>280</v>
      </c>
      <c r="B27" s="35" t="str">
        <f>'приложение 2'!A31</f>
        <v>Основное мероприятие «Избирательная комиссия городского поселения город Бобров»</v>
      </c>
      <c r="C27" s="36" t="s">
        <v>298</v>
      </c>
      <c r="D27" s="36"/>
      <c r="E27" s="36"/>
      <c r="F27" s="36"/>
      <c r="G27" s="110">
        <f>G28</f>
        <v>0</v>
      </c>
    </row>
    <row r="28" spans="1:7" s="3" customFormat="1" ht="26.25" customHeight="1">
      <c r="A28" s="44"/>
      <c r="B28" s="14" t="str">
        <f>'приложение 2'!A32</f>
        <v>Проведение выборов в представительные органы муниципального образования (Иные бюджетные ассигнования)</v>
      </c>
      <c r="C28" s="17" t="s">
        <v>278</v>
      </c>
      <c r="D28" s="17" t="s">
        <v>28</v>
      </c>
      <c r="E28" s="17" t="s">
        <v>11</v>
      </c>
      <c r="F28" s="17" t="s">
        <v>273</v>
      </c>
      <c r="G28" s="112">
        <f>'приложение 3'!F30</f>
        <v>0</v>
      </c>
    </row>
    <row r="29" spans="1:7" s="4" customFormat="1" ht="79.5" customHeight="1">
      <c r="A29" s="44" t="s">
        <v>422</v>
      </c>
      <c r="B29" s="35" t="str">
        <f>'приложение 2'!A33</f>
        <v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v>
      </c>
      <c r="C29" s="36" t="s">
        <v>404</v>
      </c>
      <c r="D29" s="36"/>
      <c r="E29" s="36"/>
      <c r="F29" s="36"/>
      <c r="G29" s="110">
        <f>G30</f>
        <v>0</v>
      </c>
    </row>
    <row r="30" spans="1:7" s="3" customFormat="1" ht="40.5" customHeight="1">
      <c r="A30" s="44"/>
      <c r="B30" s="14" t="str">
        <f>'приложение 2'!A34</f>
        <v>Расходы на выполнение других расходных обязательств (Закупка товаров, работ и услуг для обеспечения государственных (муниципальных) нужд)</v>
      </c>
      <c r="C30" s="17" t="s">
        <v>406</v>
      </c>
      <c r="D30" s="17" t="s">
        <v>25</v>
      </c>
      <c r="E30" s="17" t="s">
        <v>11</v>
      </c>
      <c r="F30" s="17" t="s">
        <v>273</v>
      </c>
      <c r="G30" s="112">
        <f>'приложение 3'!F32</f>
        <v>0</v>
      </c>
    </row>
    <row r="31" spans="1:7" s="3" customFormat="1" ht="39.75" customHeight="1">
      <c r="A31" s="44" t="s">
        <v>299</v>
      </c>
      <c r="B31" s="35" t="str">
        <f>'приложение 2'!A194</f>
        <v>Основное мероприятие "Управление муниципальным долгом городского поселения город Бобров"</v>
      </c>
      <c r="C31" s="36" t="s">
        <v>191</v>
      </c>
      <c r="D31" s="36"/>
      <c r="E31" s="36"/>
      <c r="F31" s="36"/>
      <c r="G31" s="110">
        <f>G32</f>
        <v>0</v>
      </c>
    </row>
    <row r="32" spans="1:7" s="3" customFormat="1" ht="35.25" customHeight="1">
      <c r="A32" s="44"/>
      <c r="B32" s="14" t="str">
        <f>'приложение 2'!A195</f>
        <v>Процентные платежи (обслуживание государственного и муниципального долга) </v>
      </c>
      <c r="C32" s="17" t="s">
        <v>192</v>
      </c>
      <c r="D32" s="17" t="s">
        <v>193</v>
      </c>
      <c r="E32" s="17" t="s">
        <v>22</v>
      </c>
      <c r="F32" s="17" t="s">
        <v>11</v>
      </c>
      <c r="G32" s="112">
        <f>'приложение 3'!F194</f>
        <v>0</v>
      </c>
    </row>
    <row r="33" spans="1:7" s="4" customFormat="1" ht="79.5" customHeight="1">
      <c r="A33" s="44" t="s">
        <v>151</v>
      </c>
      <c r="B33" s="35" t="str">
        <f>'приложение 2'!A45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C33" s="36" t="s">
        <v>68</v>
      </c>
      <c r="D33" s="36"/>
      <c r="E33" s="36"/>
      <c r="F33" s="36"/>
      <c r="G33" s="110">
        <f>G34+G35+G36</f>
        <v>13497.919999999998</v>
      </c>
    </row>
    <row r="34" spans="1:7" s="3" customFormat="1" ht="41.25" customHeight="1">
      <c r="A34" s="44"/>
      <c r="B34" s="14" t="str">
        <f>'приложение 2'!A46</f>
        <v>Выполнение других расходных обязательств (Закупка товаров, работ и услуг для обеспечения государственных (муниципальных) нужд)</v>
      </c>
      <c r="C34" s="17" t="s">
        <v>69</v>
      </c>
      <c r="D34" s="17" t="s">
        <v>25</v>
      </c>
      <c r="E34" s="17" t="s">
        <v>11</v>
      </c>
      <c r="F34" s="17" t="s">
        <v>22</v>
      </c>
      <c r="G34" s="112">
        <f>'приложение 3'!F44</f>
        <v>13360.699999999999</v>
      </c>
    </row>
    <row r="35" spans="1:7" s="3" customFormat="1" ht="48.75" customHeight="1">
      <c r="A35" s="44"/>
      <c r="B35" s="14" t="str">
        <f>'приложение 2'!A47</f>
        <v>Выполнение других расходных обязательств (Капитальные вложения в объекты государственной (муниципальной) собственности)</v>
      </c>
      <c r="C35" s="17" t="s">
        <v>69</v>
      </c>
      <c r="D35" s="17" t="s">
        <v>26</v>
      </c>
      <c r="E35" s="17" t="s">
        <v>11</v>
      </c>
      <c r="F35" s="17" t="s">
        <v>22</v>
      </c>
      <c r="G35" s="112">
        <f>'приложение 3'!F45</f>
        <v>0</v>
      </c>
    </row>
    <row r="36" spans="1:7" s="3" customFormat="1" ht="48.75" customHeight="1">
      <c r="A36" s="44"/>
      <c r="B36" s="14" t="str">
        <f>'приложение 2'!A48</f>
        <v>Выполнение других расходных обязательств (Иные бюджетные ассигнования)</v>
      </c>
      <c r="C36" s="17" t="s">
        <v>69</v>
      </c>
      <c r="D36" s="17" t="s">
        <v>28</v>
      </c>
      <c r="E36" s="17" t="s">
        <v>11</v>
      </c>
      <c r="F36" s="17" t="s">
        <v>22</v>
      </c>
      <c r="G36" s="112">
        <f>'приложение 3'!F46</f>
        <v>137.22</v>
      </c>
    </row>
    <row r="37" spans="1:7" s="88" customFormat="1" ht="48.75" customHeight="1">
      <c r="A37" s="72"/>
      <c r="B37" s="14" t="str">
        <f>'приложение 2'!A49</f>
        <v>Зарезервированные средства, подлежащие распределению в связи с особеностью исполнения бюджета (Иные бюджетные ассигнования)</v>
      </c>
      <c r="C37" s="17" t="s">
        <v>442</v>
      </c>
      <c r="D37" s="17" t="s">
        <v>28</v>
      </c>
      <c r="E37" s="17" t="s">
        <v>11</v>
      </c>
      <c r="F37" s="17" t="s">
        <v>22</v>
      </c>
      <c r="G37" s="112">
        <f>'приложение 3'!F47</f>
        <v>0</v>
      </c>
    </row>
    <row r="38" spans="1:7" s="116" customFormat="1" ht="39" customHeight="1">
      <c r="A38" s="113" t="s">
        <v>300</v>
      </c>
      <c r="B38" s="144" t="str">
        <f>'приложение 2'!A50</f>
        <v>Основное мероприятие"Расходы на обеспечение деятельности МКУ"СКООМС" </v>
      </c>
      <c r="C38" s="114" t="s">
        <v>284</v>
      </c>
      <c r="D38" s="114"/>
      <c r="E38" s="114"/>
      <c r="F38" s="114"/>
      <c r="G38" s="115">
        <f>G39+G40</f>
        <v>2455.65</v>
      </c>
    </row>
    <row r="39" spans="1:7" s="70" customFormat="1" ht="84.75" customHeight="1">
      <c r="A39" s="113"/>
      <c r="B39" s="146" t="str">
        <f>'приложение 2'!A51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C39" s="69" t="s">
        <v>286</v>
      </c>
      <c r="D39" s="69" t="s">
        <v>27</v>
      </c>
      <c r="E39" s="69" t="s">
        <v>11</v>
      </c>
      <c r="F39" s="69" t="s">
        <v>22</v>
      </c>
      <c r="G39" s="117">
        <f>'приложение 3'!F49</f>
        <v>2181.52</v>
      </c>
    </row>
    <row r="40" spans="1:7" s="70" customFormat="1" ht="48.75" customHeight="1">
      <c r="A40" s="113"/>
      <c r="B40" s="145" t="str">
        <f>'приложение 2'!A52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C40" s="69" t="s">
        <v>286</v>
      </c>
      <c r="D40" s="69" t="s">
        <v>25</v>
      </c>
      <c r="E40" s="69" t="s">
        <v>11</v>
      </c>
      <c r="F40" s="69" t="s">
        <v>22</v>
      </c>
      <c r="G40" s="117">
        <f>'приложение 3'!F50</f>
        <v>274.13</v>
      </c>
    </row>
    <row r="41" spans="1:7" s="3" customFormat="1" ht="48.75" customHeight="1">
      <c r="A41" s="44" t="s">
        <v>301</v>
      </c>
      <c r="B41" s="35" t="str">
        <f>'приложение 2'!A68</f>
        <v>Подпрограмма "Развитие и модернизация населения от угроз чрезвычайных ситуаций и пожаров" </v>
      </c>
      <c r="C41" s="36" t="s">
        <v>267</v>
      </c>
      <c r="D41" s="36"/>
      <c r="E41" s="36"/>
      <c r="F41" s="36"/>
      <c r="G41" s="110">
        <f>G42+G44</f>
        <v>676.6</v>
      </c>
    </row>
    <row r="42" spans="1:7" s="3" customFormat="1" ht="48.75" customHeight="1">
      <c r="A42" s="44" t="s">
        <v>302</v>
      </c>
      <c r="B42" s="35" t="str">
        <f>'приложение 2'!A69</f>
        <v>Основное мероприятие "Повышение готовности к ликвидации черезвычайных ситуаций"</v>
      </c>
      <c r="C42" s="36" t="s">
        <v>269</v>
      </c>
      <c r="D42" s="36"/>
      <c r="E42" s="36"/>
      <c r="F42" s="36"/>
      <c r="G42" s="110">
        <f>G43</f>
        <v>676.6</v>
      </c>
    </row>
    <row r="43" spans="1:7" s="3" customFormat="1" ht="48.75" customHeight="1">
      <c r="A43" s="44"/>
      <c r="B43" s="14" t="str">
        <f>'приложение 2'!A70</f>
        <v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v>
      </c>
      <c r="C43" s="17" t="s">
        <v>271</v>
      </c>
      <c r="D43" s="17" t="s">
        <v>25</v>
      </c>
      <c r="E43" s="17" t="s">
        <v>16</v>
      </c>
      <c r="F43" s="17" t="s">
        <v>264</v>
      </c>
      <c r="G43" s="112">
        <f>'приложение 3'!F68</f>
        <v>676.6</v>
      </c>
    </row>
    <row r="44" spans="1:7" s="4" customFormat="1" ht="48.75" customHeight="1">
      <c r="A44" s="44" t="s">
        <v>315</v>
      </c>
      <c r="B44" s="35" t="str">
        <f>'приложение 2'!A57</f>
        <v>Основное мероприятие "Предупреждение и ликвидация последствий чрезвычайных ситуаций природного и техногенного характера"</v>
      </c>
      <c r="C44" s="36" t="s">
        <v>312</v>
      </c>
      <c r="D44" s="36"/>
      <c r="E44" s="36"/>
      <c r="F44" s="36"/>
      <c r="G44" s="110">
        <f>G45+G46+G47++G48</f>
        <v>0</v>
      </c>
    </row>
    <row r="45" spans="1:7" s="3" customFormat="1" ht="58.5" customHeight="1">
      <c r="A45" s="44"/>
      <c r="B45" s="14" t="str">
        <f>'приложение 2'!A58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C45" s="17" t="s">
        <v>313</v>
      </c>
      <c r="D45" s="17" t="s">
        <v>25</v>
      </c>
      <c r="E45" s="17" t="s">
        <v>16</v>
      </c>
      <c r="F45" s="17" t="s">
        <v>24</v>
      </c>
      <c r="G45" s="112">
        <f>'приложение 3'!F56</f>
        <v>0</v>
      </c>
    </row>
    <row r="46" spans="1:7" s="3" customFormat="1" ht="49.5" customHeight="1">
      <c r="A46" s="44"/>
      <c r="B46" s="14" t="str">
        <f>'приложение 2'!A59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C46" s="17" t="s">
        <v>313</v>
      </c>
      <c r="D46" s="17" t="s">
        <v>34</v>
      </c>
      <c r="E46" s="17" t="s">
        <v>16</v>
      </c>
      <c r="F46" s="17" t="s">
        <v>24</v>
      </c>
      <c r="G46" s="112">
        <f>'приложение 3'!F57</f>
        <v>0</v>
      </c>
    </row>
    <row r="47" spans="1:7" s="3" customFormat="1" ht="66.75" customHeight="1">
      <c r="A47" s="44"/>
      <c r="B47" s="14" t="str">
        <f>'приложение 2'!A60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C47" s="17" t="s">
        <v>314</v>
      </c>
      <c r="D47" s="17" t="s">
        <v>34</v>
      </c>
      <c r="E47" s="17" t="s">
        <v>16</v>
      </c>
      <c r="F47" s="17" t="s">
        <v>24</v>
      </c>
      <c r="G47" s="112">
        <f>'приложение 3'!F58</f>
        <v>0</v>
      </c>
    </row>
    <row r="48" spans="1:7" s="3" customFormat="1" ht="46.5" customHeight="1">
      <c r="A48" s="44"/>
      <c r="B48" s="14" t="str">
        <f>'приложение 2'!A65</f>
        <v>Выполнение других расходных обязательств (закупка товаров, работ и услуг для обеспечения государственных (муниципальных) нужд)</v>
      </c>
      <c r="C48" s="17" t="s">
        <v>408</v>
      </c>
      <c r="D48" s="17" t="s">
        <v>25</v>
      </c>
      <c r="E48" s="17" t="s">
        <v>16</v>
      </c>
      <c r="F48" s="17" t="s">
        <v>17</v>
      </c>
      <c r="G48" s="112">
        <f>'приложение 3'!F63</f>
        <v>0</v>
      </c>
    </row>
    <row r="49" spans="1:7" s="4" customFormat="1" ht="24.75" customHeight="1">
      <c r="A49" s="44" t="s">
        <v>152</v>
      </c>
      <c r="B49" s="35" t="str">
        <f>'приложение 2'!A74</f>
        <v>Подпрограмма «Развитие культуры и туризма»</v>
      </c>
      <c r="C49" s="36" t="s">
        <v>72</v>
      </c>
      <c r="D49" s="36"/>
      <c r="E49" s="36"/>
      <c r="F49" s="36"/>
      <c r="G49" s="110">
        <f>G50+G52+G54</f>
        <v>2774</v>
      </c>
    </row>
    <row r="50" spans="1:7" s="4" customFormat="1" ht="44.25" customHeight="1">
      <c r="A50" s="44" t="s">
        <v>153</v>
      </c>
      <c r="B50" s="35" t="str">
        <f>'приложение 2'!A75</f>
        <v>Основное мероприятие «Мероприятия по улучшению эпизоотического и ветеринарно-санитарного благополучия городского поселения»</v>
      </c>
      <c r="C50" s="36" t="s">
        <v>75</v>
      </c>
      <c r="D50" s="36"/>
      <c r="E50" s="36"/>
      <c r="F50" s="36"/>
      <c r="G50" s="110">
        <f>G51</f>
        <v>469.5</v>
      </c>
    </row>
    <row r="51" spans="1:7" s="3" customFormat="1" ht="57" customHeight="1">
      <c r="A51" s="44"/>
      <c r="B51" s="14" t="str">
        <f>'приложение 2'!A76</f>
        <v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v>
      </c>
      <c r="C51" s="17" t="s">
        <v>76</v>
      </c>
      <c r="D51" s="17" t="s">
        <v>25</v>
      </c>
      <c r="E51" s="17" t="s">
        <v>12</v>
      </c>
      <c r="F51" s="17" t="s">
        <v>14</v>
      </c>
      <c r="G51" s="112">
        <f>'приложение 3'!F74</f>
        <v>469.5</v>
      </c>
    </row>
    <row r="52" spans="1:7" s="4" customFormat="1" ht="29.25" customHeight="1">
      <c r="A52" s="44" t="s">
        <v>154</v>
      </c>
      <c r="B52" s="46" t="str">
        <f>'приложение 2'!A167</f>
        <v>Основное мероприятие «Расходы на обеспечение деятельности  (оказания  услуг) учреждений досуга»</v>
      </c>
      <c r="C52" s="36" t="s">
        <v>131</v>
      </c>
      <c r="D52" s="36"/>
      <c r="E52" s="36"/>
      <c r="F52" s="36"/>
      <c r="G52" s="110">
        <f>G53</f>
        <v>2304.5</v>
      </c>
    </row>
    <row r="53" spans="1:7" s="3" customFormat="1" ht="67.5" customHeight="1">
      <c r="A53" s="44"/>
      <c r="B53" s="7" t="str">
        <f>'приложение 2'!A168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C53" s="17" t="s">
        <v>129</v>
      </c>
      <c r="D53" s="17" t="s">
        <v>20</v>
      </c>
      <c r="E53" s="17" t="s">
        <v>33</v>
      </c>
      <c r="F53" s="17" t="s">
        <v>11</v>
      </c>
      <c r="G53" s="112">
        <f>'приложение 2'!G168</f>
        <v>2304.5</v>
      </c>
    </row>
    <row r="54" spans="1:7" s="4" customFormat="1" ht="77.25" customHeight="1">
      <c r="A54" s="44" t="s">
        <v>155</v>
      </c>
      <c r="B54" s="46" t="str">
        <f>'приложение 2'!A172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C54" s="36" t="s">
        <v>133</v>
      </c>
      <c r="D54" s="36"/>
      <c r="E54" s="36"/>
      <c r="F54" s="36"/>
      <c r="G54" s="110">
        <f>G55</f>
        <v>0</v>
      </c>
    </row>
    <row r="55" spans="1:7" s="3" customFormat="1" ht="43.5" customHeight="1">
      <c r="A55" s="44"/>
      <c r="B55" s="7" t="str">
        <f>'приложение 2'!A173</f>
        <v>Выполнение других расходных обязательств (капитальные вложения в объекты недвижимого имущества государственной (муниципальной) собственности)</v>
      </c>
      <c r="C55" s="17" t="s">
        <v>134</v>
      </c>
      <c r="D55" s="17" t="s">
        <v>26</v>
      </c>
      <c r="E55" s="17" t="s">
        <v>33</v>
      </c>
      <c r="F55" s="17" t="s">
        <v>12</v>
      </c>
      <c r="G55" s="112">
        <f>'приложение 2'!G173</f>
        <v>0</v>
      </c>
    </row>
    <row r="56" spans="1:7" s="4" customFormat="1" ht="21.75" customHeight="1">
      <c r="A56" s="44" t="s">
        <v>156</v>
      </c>
      <c r="B56" s="35" t="str">
        <f>'приложение 2'!A177</f>
        <v>Подпрограмма «Социальная поддержка граждан»  </v>
      </c>
      <c r="C56" s="36" t="s">
        <v>137</v>
      </c>
      <c r="D56" s="36"/>
      <c r="E56" s="36"/>
      <c r="F56" s="36"/>
      <c r="G56" s="110">
        <f>G57+G60</f>
        <v>278.3</v>
      </c>
    </row>
    <row r="57" spans="1:7" s="4" customFormat="1" ht="27" customHeight="1">
      <c r="A57" s="44" t="s">
        <v>157</v>
      </c>
      <c r="B57" s="35" t="str">
        <f>'приложение 2'!A178</f>
        <v>Основное мероприятие «Организация обеспечения социальных выплат отдельным категориям граждан»</v>
      </c>
      <c r="C57" s="36" t="s">
        <v>138</v>
      </c>
      <c r="D57" s="36"/>
      <c r="E57" s="36"/>
      <c r="F57" s="36"/>
      <c r="G57" s="110">
        <f>G58+G59</f>
        <v>278.3</v>
      </c>
    </row>
    <row r="58" spans="1:7" s="3" customFormat="1" ht="51" customHeight="1">
      <c r="A58" s="44"/>
      <c r="B58" s="14" t="str">
        <f>'приложение 2'!A179</f>
        <v>Доплаты к пенсиям муниципальных служащих городского поселения город Бобров(Социальное обеспечение и иные выплаты населению)</v>
      </c>
      <c r="C58" s="17" t="s">
        <v>139</v>
      </c>
      <c r="D58" s="17" t="s">
        <v>34</v>
      </c>
      <c r="E58" s="17" t="s">
        <v>17</v>
      </c>
      <c r="F58" s="17" t="s">
        <v>11</v>
      </c>
      <c r="G58" s="112">
        <f>'приложение 3'!F178</f>
        <v>131.3</v>
      </c>
    </row>
    <row r="59" spans="1:7" s="3" customFormat="1" ht="48" customHeight="1">
      <c r="A59" s="44"/>
      <c r="B59" s="14" t="str">
        <f>'приложение 2'!A184</f>
        <v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v>
      </c>
      <c r="C59" s="17" t="s">
        <v>141</v>
      </c>
      <c r="D59" s="17" t="s">
        <v>34</v>
      </c>
      <c r="E59" s="17" t="s">
        <v>17</v>
      </c>
      <c r="F59" s="17" t="s">
        <v>16</v>
      </c>
      <c r="G59" s="112">
        <f>'приложение 3'!F183</f>
        <v>147</v>
      </c>
    </row>
    <row r="60" spans="1:7" s="4" customFormat="1" ht="80.25" customHeight="1">
      <c r="A60" s="44" t="s">
        <v>158</v>
      </c>
      <c r="B60" s="35" t="str">
        <f>'приложение 2'!A188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C60" s="36" t="s">
        <v>143</v>
      </c>
      <c r="D60" s="36"/>
      <c r="E60" s="36"/>
      <c r="F60" s="36"/>
      <c r="G60" s="110">
        <f>G61</f>
        <v>0</v>
      </c>
    </row>
    <row r="61" spans="1:7" s="3" customFormat="1" ht="46.5" customHeight="1">
      <c r="A61" s="44"/>
      <c r="B61" s="14" t="str">
        <f>'приложение 2'!A189</f>
        <v>Выполнение других расходных обязательств (Закупка товаров, работ и услуг для обеспечения государственных (муниципальных) нужд)</v>
      </c>
      <c r="C61" s="17" t="s">
        <v>144</v>
      </c>
      <c r="D61" s="17" t="s">
        <v>25</v>
      </c>
      <c r="E61" s="17" t="s">
        <v>17</v>
      </c>
      <c r="F61" s="17" t="s">
        <v>41</v>
      </c>
      <c r="G61" s="112">
        <f>'приложение 3'!F188</f>
        <v>0</v>
      </c>
    </row>
    <row r="62" spans="1:7" s="4" customFormat="1" ht="47.25" customHeight="1">
      <c r="A62" s="44" t="s">
        <v>159</v>
      </c>
      <c r="B62" s="35" t="str">
        <f>'приложение 2'!A78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C62" s="36" t="s">
        <v>79</v>
      </c>
      <c r="D62" s="36"/>
      <c r="E62" s="36"/>
      <c r="F62" s="36"/>
      <c r="G62" s="110">
        <f>G63+G68+G80+G123+G128</f>
        <v>83948.79999999999</v>
      </c>
    </row>
    <row r="63" spans="1:7" s="4" customFormat="1" ht="28.5" customHeight="1">
      <c r="A63" s="44" t="s">
        <v>160</v>
      </c>
      <c r="B63" s="35" t="str">
        <f>'приложение 2'!A79</f>
        <v>Подпрограмма «Развитие дорожного хозяйства городского поселения город Бобров»  </v>
      </c>
      <c r="C63" s="36" t="s">
        <v>80</v>
      </c>
      <c r="D63" s="36"/>
      <c r="E63" s="36"/>
      <c r="F63" s="36"/>
      <c r="G63" s="110">
        <f>G64</f>
        <v>14916.900000000001</v>
      </c>
    </row>
    <row r="64" spans="1:7" s="4" customFormat="1" ht="32.25" customHeight="1">
      <c r="A64" s="44" t="s">
        <v>161</v>
      </c>
      <c r="B64" s="35" t="str">
        <f>'приложение 2'!A80</f>
        <v>Основное мероприятие «Развитие сети автомобильных дорог общего пользования»</v>
      </c>
      <c r="C64" s="47" t="s">
        <v>303</v>
      </c>
      <c r="D64" s="36"/>
      <c r="E64" s="36"/>
      <c r="F64" s="36"/>
      <c r="G64" s="110">
        <f>G67+G66+G65</f>
        <v>14916.900000000001</v>
      </c>
    </row>
    <row r="65" spans="1:7" s="4" customFormat="1" ht="53.25" customHeight="1">
      <c r="A65" s="44"/>
      <c r="B65" s="14" t="str">
        <f>'приложение 2'!A81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65" s="17" t="s">
        <v>343</v>
      </c>
      <c r="D65" s="17" t="s">
        <v>25</v>
      </c>
      <c r="E65" s="17" t="s">
        <v>12</v>
      </c>
      <c r="F65" s="17" t="s">
        <v>24</v>
      </c>
      <c r="G65" s="112">
        <f>'приложение 3'!F79</f>
        <v>33.2</v>
      </c>
    </row>
    <row r="66" spans="1:7" s="4" customFormat="1" ht="55.5" customHeight="1">
      <c r="A66" s="44"/>
      <c r="B66" s="14" t="str">
        <f>'приложение 2'!A82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C66" s="17" t="s">
        <v>84</v>
      </c>
      <c r="D66" s="17" t="s">
        <v>25</v>
      </c>
      <c r="E66" s="17" t="s">
        <v>12</v>
      </c>
      <c r="F66" s="17" t="s">
        <v>24</v>
      </c>
      <c r="G66" s="112">
        <f>'приложение 3'!F80</f>
        <v>0</v>
      </c>
    </row>
    <row r="67" spans="1:7" s="3" customFormat="1" ht="40.5" customHeight="1">
      <c r="A67" s="44"/>
      <c r="B67" s="14" t="str">
        <f>'приложение 2'!A83</f>
        <v>Мероприятия по развитию сети автомобильных дорог местного значения поселения (Иные бюджетные ассигнования)</v>
      </c>
      <c r="C67" s="17" t="s">
        <v>84</v>
      </c>
      <c r="D67" s="17" t="s">
        <v>28</v>
      </c>
      <c r="E67" s="17" t="s">
        <v>12</v>
      </c>
      <c r="F67" s="17" t="s">
        <v>24</v>
      </c>
      <c r="G67" s="112">
        <f>'приложение 3'!F81</f>
        <v>14883.7</v>
      </c>
    </row>
    <row r="68" spans="1:7" s="4" customFormat="1" ht="35.25" customHeight="1">
      <c r="A68" s="44" t="s">
        <v>162</v>
      </c>
      <c r="B68" s="35" t="str">
        <f>'приложение 2'!A86</f>
        <v>Подпрограмма «Развитие градостроительной деятельности»</v>
      </c>
      <c r="C68" s="36" t="s">
        <v>86</v>
      </c>
      <c r="D68" s="36"/>
      <c r="E68" s="36"/>
      <c r="F68" s="36"/>
      <c r="G68" s="110">
        <f>G70+G71+G74+G76+G78</f>
        <v>9863.7</v>
      </c>
    </row>
    <row r="69" spans="1:7" s="4" customFormat="1" ht="35.25" customHeight="1">
      <c r="A69" s="44" t="s">
        <v>423</v>
      </c>
      <c r="B69" s="35" t="str">
        <f>'приложение 2'!A87</f>
        <v>Основное мероприятие "Благоустройство территорий муниципальных образований"</v>
      </c>
      <c r="C69" s="36" t="s">
        <v>410</v>
      </c>
      <c r="D69" s="36"/>
      <c r="E69" s="36"/>
      <c r="F69" s="36"/>
      <c r="G69" s="110">
        <f>G70</f>
        <v>509.6</v>
      </c>
    </row>
    <row r="70" spans="1:7" s="88" customFormat="1" ht="70.5" customHeight="1">
      <c r="A70" s="72"/>
      <c r="B70" s="14" t="str">
        <f>'приложение 2'!A88</f>
        <v>Расходы на реализацию проектов по поддержке местных инициатив на территории муниципальных образований Воронежской области (Закупка товаров, работ и услуг для обеспечения государственных (муниципальных) нужд)</v>
      </c>
      <c r="C70" s="17" t="s">
        <v>411</v>
      </c>
      <c r="D70" s="17" t="s">
        <v>25</v>
      </c>
      <c r="E70" s="17" t="s">
        <v>12</v>
      </c>
      <c r="F70" s="17" t="s">
        <v>13</v>
      </c>
      <c r="G70" s="112">
        <f>'приложение 3'!F86</f>
        <v>509.6</v>
      </c>
    </row>
    <row r="71" spans="1:7" s="4" customFormat="1" ht="81" customHeight="1">
      <c r="A71" s="44" t="s">
        <v>163</v>
      </c>
      <c r="B71" s="35" t="str">
        <f>'приложение 2'!A89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C71" s="36" t="s">
        <v>87</v>
      </c>
      <c r="D71" s="36"/>
      <c r="E71" s="36"/>
      <c r="F71" s="36"/>
      <c r="G71" s="110">
        <f>G72+G73</f>
        <v>8475.4</v>
      </c>
    </row>
    <row r="72" spans="1:7" s="88" customFormat="1" ht="81" customHeight="1">
      <c r="A72" s="72"/>
      <c r="B72" s="14" t="str">
        <f>'приложение 2'!A90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72" s="17" t="s">
        <v>358</v>
      </c>
      <c r="D72" s="17" t="s">
        <v>26</v>
      </c>
      <c r="E72" s="17" t="s">
        <v>12</v>
      </c>
      <c r="F72" s="17" t="s">
        <v>13</v>
      </c>
      <c r="G72" s="112">
        <f>'приложение 3'!F88</f>
        <v>8475.4</v>
      </c>
    </row>
    <row r="73" spans="1:7" s="88" customFormat="1" ht="47.25" customHeight="1">
      <c r="A73" s="72"/>
      <c r="B73" s="14" t="str">
        <f>'приложение 2'!A91</f>
        <v>Выполнение других расходных обязательств (закупка товаров, работ и услуг для обеспечения государственных (муниципальных) нужд)</v>
      </c>
      <c r="C73" s="17" t="s">
        <v>88</v>
      </c>
      <c r="D73" s="17" t="s">
        <v>25</v>
      </c>
      <c r="E73" s="17" t="s">
        <v>12</v>
      </c>
      <c r="F73" s="17" t="s">
        <v>13</v>
      </c>
      <c r="G73" s="112">
        <f>'приложение 3'!F89</f>
        <v>0</v>
      </c>
    </row>
    <row r="74" spans="1:7" s="4" customFormat="1" ht="32.25" customHeight="1">
      <c r="A74" s="44" t="s">
        <v>164</v>
      </c>
      <c r="B74" s="35" t="str">
        <f>'приложение 2'!A92</f>
        <v>Основное мероприятие «Мероприятия в области строительства, архитектуры и градостроительства»</v>
      </c>
      <c r="C74" s="36" t="s">
        <v>90</v>
      </c>
      <c r="D74" s="36"/>
      <c r="E74" s="36"/>
      <c r="F74" s="36"/>
      <c r="G74" s="110">
        <f>G75</f>
        <v>814.7</v>
      </c>
    </row>
    <row r="75" spans="1:7" s="3" customFormat="1" ht="48" customHeight="1">
      <c r="A75" s="44"/>
      <c r="B75" s="14" t="str">
        <f>'приложение 2'!A93</f>
        <v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v>
      </c>
      <c r="C75" s="17" t="s">
        <v>91</v>
      </c>
      <c r="D75" s="17" t="s">
        <v>25</v>
      </c>
      <c r="E75" s="17" t="s">
        <v>12</v>
      </c>
      <c r="F75" s="17" t="s">
        <v>13</v>
      </c>
      <c r="G75" s="112">
        <f>'приложение 3'!F91</f>
        <v>814.7</v>
      </c>
    </row>
    <row r="76" spans="1:7" s="4" customFormat="1" ht="24.75" customHeight="1">
      <c r="A76" s="44" t="s">
        <v>165</v>
      </c>
      <c r="B76" s="35" t="str">
        <f>'приложение 2'!A94</f>
        <v>Основное мероприятие «Межбюджетные трансферты»</v>
      </c>
      <c r="C76" s="36" t="s">
        <v>92</v>
      </c>
      <c r="D76" s="36"/>
      <c r="E76" s="36"/>
      <c r="F76" s="36"/>
      <c r="G76" s="110">
        <f>G77</f>
        <v>50</v>
      </c>
    </row>
    <row r="77" spans="1:7" s="3" customFormat="1" ht="70.5" customHeight="1">
      <c r="A77" s="44"/>
      <c r="B77" s="14" t="str">
        <f>'приложение 2'!A95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C77" s="17" t="s">
        <v>94</v>
      </c>
      <c r="D77" s="17" t="s">
        <v>20</v>
      </c>
      <c r="E77" s="17" t="s">
        <v>12</v>
      </c>
      <c r="F77" s="17" t="s">
        <v>13</v>
      </c>
      <c r="G77" s="112">
        <f>'приложение 3'!F93</f>
        <v>50</v>
      </c>
    </row>
    <row r="78" spans="1:7" s="4" customFormat="1" ht="36" customHeight="1">
      <c r="A78" s="44" t="s">
        <v>166</v>
      </c>
      <c r="B78" s="35" t="str">
        <f>'приложение 2'!A96</f>
        <v>Основное мероприятие «Мероприятия по землеустройству и землепользованию»</v>
      </c>
      <c r="C78" s="36" t="s">
        <v>97</v>
      </c>
      <c r="D78" s="36"/>
      <c r="E78" s="36"/>
      <c r="F78" s="36"/>
      <c r="G78" s="110">
        <f>G79</f>
        <v>14</v>
      </c>
    </row>
    <row r="79" spans="1:7" s="3" customFormat="1" ht="45" customHeight="1">
      <c r="A79" s="44"/>
      <c r="B79" s="14" t="str">
        <f>'приложение 2'!A97</f>
        <v>Мероприятия по землеустройству и землепользованию  (Закупка товаров, работ и услуг для обеспечения государственных (муниципальных) нужд)</v>
      </c>
      <c r="C79" s="17" t="s">
        <v>98</v>
      </c>
      <c r="D79" s="17" t="s">
        <v>25</v>
      </c>
      <c r="E79" s="17" t="s">
        <v>12</v>
      </c>
      <c r="F79" s="17" t="s">
        <v>13</v>
      </c>
      <c r="G79" s="112">
        <f>'приложение 3'!F95</f>
        <v>14</v>
      </c>
    </row>
    <row r="80" spans="1:7" s="4" customFormat="1" ht="45" customHeight="1">
      <c r="A80" s="44" t="s">
        <v>167</v>
      </c>
      <c r="B80" s="35" t="str">
        <f>'приложение 2'!A101</f>
        <v>Подпрограмма «Создание условий для обеспечения качественными услугами ЖКХ населения городского поселения город Бобров»</v>
      </c>
      <c r="C80" s="36" t="s">
        <v>100</v>
      </c>
      <c r="D80" s="36"/>
      <c r="E80" s="36"/>
      <c r="F80" s="36"/>
      <c r="G80" s="110">
        <f>G81+G83+G87+G96+G92+G99+G101+G104+G110+G115</f>
        <v>28536.159999999996</v>
      </c>
    </row>
    <row r="81" spans="1:7" s="4" customFormat="1" ht="39.75" customHeight="1">
      <c r="A81" s="44" t="s">
        <v>168</v>
      </c>
      <c r="B81" s="35" t="str">
        <f>'приложение 2'!A102</f>
        <v>Основное мероприятие «Переселение граждан из аварийного жилищного фонда, признанного таковым после 01.01.2012 года»</v>
      </c>
      <c r="C81" s="36" t="s">
        <v>101</v>
      </c>
      <c r="D81" s="36"/>
      <c r="E81" s="36"/>
      <c r="F81" s="36"/>
      <c r="G81" s="110">
        <f>G82</f>
        <v>0</v>
      </c>
    </row>
    <row r="82" spans="1:7" s="3" customFormat="1" ht="61.5" customHeight="1">
      <c r="A82" s="44"/>
      <c r="B82" s="14" t="str">
        <f>'приложение 2'!A103</f>
        <v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v>
      </c>
      <c r="C82" s="17" t="s">
        <v>424</v>
      </c>
      <c r="D82" s="17" t="s">
        <v>26</v>
      </c>
      <c r="E82" s="17" t="s">
        <v>14</v>
      </c>
      <c r="F82" s="17" t="s">
        <v>11</v>
      </c>
      <c r="G82" s="112">
        <f>'приложение 3'!F101</f>
        <v>0</v>
      </c>
    </row>
    <row r="83" spans="1:7" s="4" customFormat="1" ht="61.5" customHeight="1">
      <c r="A83" s="44" t="s">
        <v>380</v>
      </c>
      <c r="B83" s="35" t="str">
        <f>'приложение 2'!A104</f>
        <v>Основное мероприятие "Переселение граждан из аварийного жилищного фонда, признанного таковым до 01.01.2017 года"</v>
      </c>
      <c r="C83" s="36"/>
      <c r="D83" s="36"/>
      <c r="E83" s="36"/>
      <c r="F83" s="36"/>
      <c r="G83" s="110">
        <f>G84+G85+G86</f>
        <v>0</v>
      </c>
    </row>
    <row r="84" spans="1:7" s="3" customFormat="1" ht="84.75" customHeight="1">
      <c r="A84" s="44"/>
      <c r="B84" s="14" t="str">
        <f>'приложение 2'!A105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C84" s="17" t="s">
        <v>377</v>
      </c>
      <c r="D84" s="17" t="s">
        <v>26</v>
      </c>
      <c r="E84" s="17" t="s">
        <v>14</v>
      </c>
      <c r="F84" s="17" t="s">
        <v>11</v>
      </c>
      <c r="G84" s="112">
        <f>'приложение 3'!F103</f>
        <v>0</v>
      </c>
    </row>
    <row r="85" spans="1:7" s="3" customFormat="1" ht="76.5" customHeight="1">
      <c r="A85" s="44"/>
      <c r="B85" s="14" t="str">
        <f>'приложение 2'!A106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C85" s="17" t="s">
        <v>379</v>
      </c>
      <c r="D85" s="17" t="s">
        <v>26</v>
      </c>
      <c r="E85" s="17" t="s">
        <v>14</v>
      </c>
      <c r="F85" s="17" t="s">
        <v>11</v>
      </c>
      <c r="G85" s="112">
        <f>'приложение 3'!F104</f>
        <v>0</v>
      </c>
    </row>
    <row r="86" spans="1:7" s="3" customFormat="1" ht="76.5" customHeight="1">
      <c r="A86" s="44"/>
      <c r="B86" s="14" t="str">
        <f>'приложение 2'!A107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C86" s="17" t="s">
        <v>415</v>
      </c>
      <c r="D86" s="17" t="s">
        <v>26</v>
      </c>
      <c r="E86" s="17" t="s">
        <v>14</v>
      </c>
      <c r="F86" s="17" t="s">
        <v>11</v>
      </c>
      <c r="G86" s="112">
        <f>'приложение 3'!F105</f>
        <v>0</v>
      </c>
    </row>
    <row r="87" spans="1:7" s="4" customFormat="1" ht="90.75" customHeight="1">
      <c r="A87" s="44" t="s">
        <v>169</v>
      </c>
      <c r="B87" s="35" t="str">
        <f>'приложение 2'!A108</f>
        <v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v>
      </c>
      <c r="C87" s="36" t="s">
        <v>103</v>
      </c>
      <c r="D87" s="36"/>
      <c r="E87" s="36"/>
      <c r="F87" s="36"/>
      <c r="G87" s="110">
        <f>G88+G89+G90+G91</f>
        <v>7167.849999999999</v>
      </c>
    </row>
    <row r="88" spans="1:7" s="4" customFormat="1" ht="44.25" customHeight="1">
      <c r="A88" s="44"/>
      <c r="B88" s="14" t="str">
        <f>'приложение 2'!A109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88" s="17" t="s">
        <v>104</v>
      </c>
      <c r="D88" s="17" t="s">
        <v>25</v>
      </c>
      <c r="E88" s="17" t="s">
        <v>14</v>
      </c>
      <c r="F88" s="17" t="s">
        <v>11</v>
      </c>
      <c r="G88" s="112">
        <f>'приложение 3'!F107</f>
        <v>0</v>
      </c>
    </row>
    <row r="89" spans="1:7" s="4" customFormat="1" ht="90" customHeight="1">
      <c r="A89" s="44"/>
      <c r="B89" s="7" t="str">
        <f>'приложение 2'!A119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C89" s="17" t="s">
        <v>369</v>
      </c>
      <c r="D89" s="17" t="s">
        <v>25</v>
      </c>
      <c r="E89" s="17" t="s">
        <v>14</v>
      </c>
      <c r="F89" s="17" t="s">
        <v>15</v>
      </c>
      <c r="G89" s="112">
        <f>'приложение 3'!F118</f>
        <v>0</v>
      </c>
    </row>
    <row r="90" spans="1:7" s="3" customFormat="1" ht="44.25" customHeight="1">
      <c r="A90" s="44"/>
      <c r="B90" s="7" t="str">
        <f>'приложение 2'!A120</f>
        <v>Выполнение других расходных обязательств (Закупка товаров, работ и услуг для обеспечения государственных (муниципальных) нужд)</v>
      </c>
      <c r="C90" s="17" t="s">
        <v>104</v>
      </c>
      <c r="D90" s="17" t="s">
        <v>25</v>
      </c>
      <c r="E90" s="17" t="s">
        <v>14</v>
      </c>
      <c r="F90" s="17" t="s">
        <v>15</v>
      </c>
      <c r="G90" s="112">
        <f>'приложение 3'!F119</f>
        <v>6551.2</v>
      </c>
    </row>
    <row r="91" spans="1:7" s="3" customFormat="1" ht="44.25" customHeight="1">
      <c r="A91" s="44"/>
      <c r="B91" s="7" t="str">
        <f>'приложение 2'!A130</f>
        <v>Закупка товаров, работ и услуг для обеспечения государственных (муниципальных) нужд</v>
      </c>
      <c r="C91" s="17" t="s">
        <v>104</v>
      </c>
      <c r="D91" s="17" t="s">
        <v>25</v>
      </c>
      <c r="E91" s="17" t="s">
        <v>14</v>
      </c>
      <c r="F91" s="17" t="s">
        <v>16</v>
      </c>
      <c r="G91" s="112">
        <f>'приложение 3'!F129</f>
        <v>616.65</v>
      </c>
    </row>
    <row r="92" spans="1:7" s="4" customFormat="1" ht="45" customHeight="1" hidden="1">
      <c r="A92" s="44" t="s">
        <v>170</v>
      </c>
      <c r="B92" s="35" t="s">
        <v>105</v>
      </c>
      <c r="C92" s="17" t="s">
        <v>106</v>
      </c>
      <c r="D92" s="17"/>
      <c r="E92" s="17"/>
      <c r="F92" s="17"/>
      <c r="G92" s="110">
        <f>G94+G93</f>
        <v>0</v>
      </c>
    </row>
    <row r="93" spans="1:7" s="4" customFormat="1" ht="67.5" customHeight="1" hidden="1">
      <c r="A93" s="44"/>
      <c r="B93" s="14" t="str">
        <f>'[1]приложение 8(1)'!A106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93" s="17" t="s">
        <v>104</v>
      </c>
      <c r="D93" s="17" t="s">
        <v>25</v>
      </c>
      <c r="E93" s="17" t="s">
        <v>14</v>
      </c>
      <c r="F93" s="17" t="s">
        <v>15</v>
      </c>
      <c r="G93" s="110">
        <v>0</v>
      </c>
    </row>
    <row r="94" spans="1:7" s="3" customFormat="1" ht="70.5" customHeight="1" hidden="1">
      <c r="A94" s="44"/>
      <c r="B94" s="14" t="s">
        <v>186</v>
      </c>
      <c r="C94" s="17" t="s">
        <v>104</v>
      </c>
      <c r="D94" s="17" t="s">
        <v>25</v>
      </c>
      <c r="E94" s="17" t="s">
        <v>14</v>
      </c>
      <c r="F94" s="17" t="s">
        <v>15</v>
      </c>
      <c r="G94" s="112">
        <f>'[1]приложение 8(1)'!F107</f>
        <v>0</v>
      </c>
    </row>
    <row r="95" spans="1:7" s="3" customFormat="1" ht="46.5" customHeight="1" hidden="1">
      <c r="A95" s="44"/>
      <c r="B95" s="14" t="e">
        <f>'[1]приложение 8(1)'!#REF!</f>
        <v>#REF!</v>
      </c>
      <c r="C95" s="17" t="s">
        <v>104</v>
      </c>
      <c r="D95" s="17" t="s">
        <v>25</v>
      </c>
      <c r="E95" s="17" t="s">
        <v>14</v>
      </c>
      <c r="F95" s="17" t="s">
        <v>16</v>
      </c>
      <c r="G95" s="112">
        <v>0</v>
      </c>
    </row>
    <row r="96" spans="1:7" s="4" customFormat="1" ht="46.5" customHeight="1">
      <c r="A96" s="44" t="s">
        <v>170</v>
      </c>
      <c r="B96" s="35" t="str">
        <f>'приложение 2'!A110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C96" s="36"/>
      <c r="D96" s="36"/>
      <c r="E96" s="36"/>
      <c r="F96" s="36"/>
      <c r="G96" s="110">
        <f>G97+G98</f>
        <v>0</v>
      </c>
    </row>
    <row r="97" spans="1:7" s="88" customFormat="1" ht="79.5" customHeight="1">
      <c r="A97" s="72"/>
      <c r="B97" s="14" t="str">
        <f>'приложение 2'!A111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97" s="17" t="s">
        <v>373</v>
      </c>
      <c r="D97" s="17" t="s">
        <v>26</v>
      </c>
      <c r="E97" s="17" t="s">
        <v>14</v>
      </c>
      <c r="F97" s="17" t="s">
        <v>11</v>
      </c>
      <c r="G97" s="112">
        <f>'приложение 3'!F110</f>
        <v>0</v>
      </c>
    </row>
    <row r="98" spans="1:7" s="88" customFormat="1" ht="99.75" customHeight="1">
      <c r="A98" s="72"/>
      <c r="B98" s="14" t="str">
        <f>'приложение 2'!A112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98" s="17" t="s">
        <v>375</v>
      </c>
      <c r="D98" s="17" t="s">
        <v>26</v>
      </c>
      <c r="E98" s="17" t="s">
        <v>14</v>
      </c>
      <c r="F98" s="17" t="s">
        <v>11</v>
      </c>
      <c r="G98" s="112">
        <f>'приложение 3'!F111</f>
        <v>0</v>
      </c>
    </row>
    <row r="99" spans="1:7" s="4" customFormat="1" ht="49.5" customHeight="1">
      <c r="A99" s="44" t="s">
        <v>171</v>
      </c>
      <c r="B99" s="35" t="str">
        <f>'приложение 2'!A113</f>
        <v>Основное мероприятие «Обеспечение деятельности Фонда капитального ремонта  многоквартирных домов Воронежской области»</v>
      </c>
      <c r="C99" s="36" t="s">
        <v>109</v>
      </c>
      <c r="D99" s="36"/>
      <c r="E99" s="36"/>
      <c r="F99" s="36"/>
      <c r="G99" s="110">
        <f>G100</f>
        <v>26.799999999999997</v>
      </c>
    </row>
    <row r="100" spans="1:7" s="3" customFormat="1" ht="60.75" customHeight="1">
      <c r="A100" s="44"/>
      <c r="B100" s="14" t="str">
        <f>'приложение 2'!A114</f>
        <v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v>
      </c>
      <c r="C100" s="17" t="s">
        <v>110</v>
      </c>
      <c r="D100" s="17" t="s">
        <v>28</v>
      </c>
      <c r="E100" s="17" t="s">
        <v>14</v>
      </c>
      <c r="F100" s="17" t="s">
        <v>11</v>
      </c>
      <c r="G100" s="112">
        <f>'приложение 3'!F113</f>
        <v>26.799999999999997</v>
      </c>
    </row>
    <row r="101" spans="1:7" s="4" customFormat="1" ht="35.25" customHeight="1">
      <c r="A101" s="44" t="s">
        <v>172</v>
      </c>
      <c r="B101" s="46" t="str">
        <f>'приложение 2'!A131</f>
        <v>Основное мероприятие «Благоустройство дворовых территорий»</v>
      </c>
      <c r="C101" s="36" t="s">
        <v>112</v>
      </c>
      <c r="D101" s="36"/>
      <c r="E101" s="36"/>
      <c r="F101" s="36"/>
      <c r="G101" s="110">
        <f>G102+G103</f>
        <v>0</v>
      </c>
    </row>
    <row r="102" spans="1:7" s="3" customFormat="1" ht="48" customHeight="1">
      <c r="A102" s="44"/>
      <c r="B102" s="7" t="str">
        <f>'приложение 2'!A132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C102" s="17" t="s">
        <v>113</v>
      </c>
      <c r="D102" s="17" t="s">
        <v>25</v>
      </c>
      <c r="E102" s="17" t="s">
        <v>14</v>
      </c>
      <c r="F102" s="17" t="s">
        <v>16</v>
      </c>
      <c r="G102" s="112">
        <f>'приложение 3'!F131</f>
        <v>0</v>
      </c>
    </row>
    <row r="103" spans="1:7" s="3" customFormat="1" ht="48" customHeight="1">
      <c r="A103" s="44"/>
      <c r="B103" s="7" t="str">
        <f>'приложение 2'!A133</f>
        <v>Выполнение других расходных обязательств (Закупка товаров, работ и услуг для обеспечения государственных (муниципальных) нужд)</v>
      </c>
      <c r="C103" s="17" t="s">
        <v>416</v>
      </c>
      <c r="D103" s="17" t="s">
        <v>25</v>
      </c>
      <c r="E103" s="17" t="s">
        <v>14</v>
      </c>
      <c r="F103" s="17" t="s">
        <v>16</v>
      </c>
      <c r="G103" s="112">
        <f>'приложение 3'!F132</f>
        <v>0</v>
      </c>
    </row>
    <row r="104" spans="1:7" s="4" customFormat="1" ht="60" customHeight="1">
      <c r="A104" s="44" t="s">
        <v>173</v>
      </c>
      <c r="B104" s="46" t="str">
        <f>'приложение 2'!A149</f>
        <v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v>
      </c>
      <c r="C104" s="36" t="s">
        <v>125</v>
      </c>
      <c r="D104" s="36"/>
      <c r="E104" s="36"/>
      <c r="F104" s="36"/>
      <c r="G104" s="110">
        <f>G105+G106+G107+G108+G109</f>
        <v>8070.25</v>
      </c>
    </row>
    <row r="105" spans="1:7" s="3" customFormat="1" ht="70.5" customHeight="1">
      <c r="A105" s="44"/>
      <c r="B105" s="7" t="str">
        <f>'приложение 2'!A150</f>
        <v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v>
      </c>
      <c r="C105" s="17" t="s">
        <v>126</v>
      </c>
      <c r="D105" s="17" t="s">
        <v>26</v>
      </c>
      <c r="E105" s="17" t="s">
        <v>14</v>
      </c>
      <c r="F105" s="17" t="s">
        <v>14</v>
      </c>
      <c r="G105" s="112">
        <f>'приложение 3'!F149</f>
        <v>141.74</v>
      </c>
    </row>
    <row r="106" spans="1:7" s="3" customFormat="1" ht="70.5" customHeight="1">
      <c r="A106" s="44"/>
      <c r="B106" s="7" t="str">
        <f>'приложение 2'!A151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C106" s="17" t="s">
        <v>433</v>
      </c>
      <c r="D106" s="17" t="s">
        <v>26</v>
      </c>
      <c r="E106" s="17" t="s">
        <v>14</v>
      </c>
      <c r="F106" s="17" t="s">
        <v>14</v>
      </c>
      <c r="G106" s="112">
        <f>'приложение 3'!F150</f>
        <v>0</v>
      </c>
    </row>
    <row r="107" spans="1:7" s="3" customFormat="1" ht="70.5" customHeight="1">
      <c r="A107" s="44"/>
      <c r="B107" s="7" t="str">
        <f>'приложение 2'!A152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C107" s="17" t="s">
        <v>385</v>
      </c>
      <c r="D107" s="17" t="s">
        <v>26</v>
      </c>
      <c r="E107" s="17" t="s">
        <v>14</v>
      </c>
      <c r="F107" s="17" t="s">
        <v>14</v>
      </c>
      <c r="G107" s="112">
        <f>'приложение 3'!F151</f>
        <v>0</v>
      </c>
    </row>
    <row r="108" spans="1:7" s="3" customFormat="1" ht="70.5" customHeight="1">
      <c r="A108" s="44"/>
      <c r="B108" s="7" t="str">
        <f>'приложение 2'!A153</f>
        <v>Обеспечение комплексного развития сельских территорий (межбюджетные трансферты)</v>
      </c>
      <c r="C108" s="17" t="s">
        <v>385</v>
      </c>
      <c r="D108" s="17" t="s">
        <v>20</v>
      </c>
      <c r="E108" s="17" t="s">
        <v>14</v>
      </c>
      <c r="F108" s="17" t="s">
        <v>14</v>
      </c>
      <c r="G108" s="112">
        <f>'приложение 3'!F152</f>
        <v>0</v>
      </c>
    </row>
    <row r="109" spans="1:7" s="3" customFormat="1" ht="70.5" customHeight="1">
      <c r="A109" s="44"/>
      <c r="B109" s="7" t="str">
        <f>'приложение 2'!A154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109" s="17" t="s">
        <v>354</v>
      </c>
      <c r="D109" s="17" t="s">
        <v>26</v>
      </c>
      <c r="E109" s="17" t="s">
        <v>14</v>
      </c>
      <c r="F109" s="17" t="s">
        <v>14</v>
      </c>
      <c r="G109" s="112">
        <f>'приложение 3'!F153</f>
        <v>7928.51</v>
      </c>
    </row>
    <row r="110" spans="1:7" s="4" customFormat="1" ht="42.75" customHeight="1">
      <c r="A110" s="44" t="s">
        <v>304</v>
      </c>
      <c r="B110" s="46" t="str">
        <f>'приложение 2'!A155</f>
        <v>Основное мероприятие "Формирование современной городской среды"</v>
      </c>
      <c r="C110" s="36" t="s">
        <v>291</v>
      </c>
      <c r="D110" s="36"/>
      <c r="E110" s="36"/>
      <c r="F110" s="36"/>
      <c r="G110" s="110">
        <f>G111+G112+G114</f>
        <v>1308.8999999999999</v>
      </c>
    </row>
    <row r="111" spans="1:7" s="88" customFormat="1" ht="70.5" customHeight="1" hidden="1">
      <c r="A111" s="72"/>
      <c r="B111" s="7" t="str">
        <f>'[1]приложение 8(1)'!A130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11" s="17" t="s">
        <v>292</v>
      </c>
      <c r="D111" s="17" t="s">
        <v>25</v>
      </c>
      <c r="E111" s="17" t="s">
        <v>14</v>
      </c>
      <c r="F111" s="17" t="s">
        <v>16</v>
      </c>
      <c r="G111" s="112">
        <v>0</v>
      </c>
    </row>
    <row r="112" spans="1:7" s="88" customFormat="1" ht="49.5" customHeight="1">
      <c r="A112" s="72"/>
      <c r="B112" s="7" t="str">
        <f>'приложение 2'!A122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12" s="17" t="s">
        <v>294</v>
      </c>
      <c r="D112" s="17" t="s">
        <v>25</v>
      </c>
      <c r="E112" s="17" t="s">
        <v>14</v>
      </c>
      <c r="F112" s="17" t="s">
        <v>15</v>
      </c>
      <c r="G112" s="112">
        <f>'приложение 3'!F121</f>
        <v>143.3</v>
      </c>
    </row>
    <row r="113" spans="1:7" s="88" customFormat="1" ht="53.25" customHeight="1">
      <c r="A113" s="72"/>
      <c r="B113" s="7" t="str">
        <f>'приложение 3'!A134</f>
        <v>Субсидии бюджетным муниципальным образованиям на обустройство и восстановление воинских захоронений на территории Воронежской области.</v>
      </c>
      <c r="C113" s="17" t="s">
        <v>435</v>
      </c>
      <c r="D113" s="17" t="s">
        <v>25</v>
      </c>
      <c r="E113" s="17" t="s">
        <v>14</v>
      </c>
      <c r="F113" s="17" t="s">
        <v>16</v>
      </c>
      <c r="G113" s="112">
        <f>'приложение 3'!F134</f>
        <v>0</v>
      </c>
    </row>
    <row r="114" spans="1:7" s="88" customFormat="1" ht="49.5" customHeight="1">
      <c r="A114" s="72"/>
      <c r="B114" s="7" t="str">
        <f>'приложение 3'!A155</f>
        <v>Выполнение других расходных обязательств (Закупка товаров, работ и услуг для обеспечения государственных (муниципальных) нужд</v>
      </c>
      <c r="C114" s="17" t="s">
        <v>432</v>
      </c>
      <c r="D114" s="17" t="s">
        <v>25</v>
      </c>
      <c r="E114" s="17" t="s">
        <v>14</v>
      </c>
      <c r="F114" s="17" t="s">
        <v>14</v>
      </c>
      <c r="G114" s="112">
        <f>'приложение 3'!F155</f>
        <v>1165.6</v>
      </c>
    </row>
    <row r="115" spans="1:7" s="4" customFormat="1" ht="49.5" customHeight="1">
      <c r="A115" s="44" t="s">
        <v>357</v>
      </c>
      <c r="B115" s="46" t="str">
        <f>'приложение 3'!A156</f>
        <v>Основное мероприятие "Региональный проект "Формирование комфортной городской среды""</v>
      </c>
      <c r="C115" s="36" t="s">
        <v>351</v>
      </c>
      <c r="D115" s="36"/>
      <c r="E115" s="36"/>
      <c r="F115" s="36"/>
      <c r="G115" s="110">
        <f>G117+G118+G119+G120+G121+G116+G122</f>
        <v>11962.359999999999</v>
      </c>
    </row>
    <row r="116" spans="1:7" s="4" customFormat="1" ht="49.5" customHeight="1">
      <c r="A116" s="44"/>
      <c r="B116" s="7" t="str">
        <f>'приложение 2'!A137</f>
        <v>Реализация программ формирования современной городской среды </v>
      </c>
      <c r="C116" s="17" t="s">
        <v>448</v>
      </c>
      <c r="D116" s="17" t="s">
        <v>25</v>
      </c>
      <c r="E116" s="17" t="s">
        <v>14</v>
      </c>
      <c r="F116" s="17" t="s">
        <v>16</v>
      </c>
      <c r="G116" s="112">
        <f>'приложение 3'!F136</f>
        <v>183.9</v>
      </c>
    </row>
    <row r="117" spans="1:7" s="88" customFormat="1" ht="49.5" customHeight="1">
      <c r="A117" s="72"/>
      <c r="B117" s="7" t="str">
        <f>'приложение 2'!A138</f>
        <v>Реализация программ формирования современной городской среды (в целях достижения значений дополнительного результата) </v>
      </c>
      <c r="C117" s="17" t="s">
        <v>434</v>
      </c>
      <c r="D117" s="17" t="s">
        <v>25</v>
      </c>
      <c r="E117" s="17" t="s">
        <v>14</v>
      </c>
      <c r="F117" s="17" t="s">
        <v>16</v>
      </c>
      <c r="G117" s="112">
        <f>'приложение 3'!F137</f>
        <v>989.46</v>
      </c>
    </row>
    <row r="118" spans="1:7" s="88" customFormat="1" ht="49.5" customHeight="1">
      <c r="A118" s="72"/>
      <c r="B118" s="7" t="str">
        <f>'приложение 2'!A158</f>
        <v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v>
      </c>
      <c r="C118" s="17" t="s">
        <v>420</v>
      </c>
      <c r="D118" s="17" t="s">
        <v>25</v>
      </c>
      <c r="E118" s="17" t="s">
        <v>14</v>
      </c>
      <c r="F118" s="17" t="s">
        <v>14</v>
      </c>
      <c r="G118" s="112">
        <f>'приложение 3'!F157</f>
        <v>0</v>
      </c>
    </row>
    <row r="119" spans="1:7" s="88" customFormat="1" ht="49.5" customHeight="1">
      <c r="A119" s="72"/>
      <c r="B119" s="7" t="str">
        <f>'приложение 2'!A159</f>
        <v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v>
      </c>
      <c r="C119" s="17" t="s">
        <v>421</v>
      </c>
      <c r="D119" s="17" t="s">
        <v>25</v>
      </c>
      <c r="E119" s="17" t="s">
        <v>14</v>
      </c>
      <c r="F119" s="17" t="s">
        <v>14</v>
      </c>
      <c r="G119" s="112">
        <f>'приложение 3'!F158</f>
        <v>2212.1</v>
      </c>
    </row>
    <row r="120" spans="1:7" s="88" customFormat="1" ht="49.5" customHeight="1">
      <c r="A120" s="72"/>
      <c r="B120" s="7" t="str">
        <f>'приложение 2'!A160</f>
        <v>Реализация программ формирования современной городской среды (капитальные вложения в объекты недвижимого имущества государственной (муниципальной) собственности)</v>
      </c>
      <c r="C120" s="17" t="s">
        <v>448</v>
      </c>
      <c r="D120" s="17" t="s">
        <v>26</v>
      </c>
      <c r="E120" s="17" t="s">
        <v>14</v>
      </c>
      <c r="F120" s="17" t="s">
        <v>14</v>
      </c>
      <c r="G120" s="112">
        <f>'приложение 3'!F159</f>
        <v>0.1</v>
      </c>
    </row>
    <row r="121" spans="1:7" s="88" customFormat="1" ht="49.5" customHeight="1">
      <c r="A121" s="72"/>
      <c r="B121" s="7" t="str">
        <f>'приложение 2'!A161</f>
        <v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v>
      </c>
      <c r="C121" s="17" t="s">
        <v>434</v>
      </c>
      <c r="D121" s="17" t="s">
        <v>26</v>
      </c>
      <c r="E121" s="17" t="s">
        <v>14</v>
      </c>
      <c r="F121" s="17" t="s">
        <v>14</v>
      </c>
      <c r="G121" s="112">
        <f>'приложение 3'!F160</f>
        <v>8576.8</v>
      </c>
    </row>
    <row r="122" spans="1:7" s="88" customFormat="1" ht="85.5" customHeight="1">
      <c r="A122" s="72"/>
      <c r="B122" s="7" t="str">
        <f>'приложение 2'!A162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C122" s="17" t="s">
        <v>451</v>
      </c>
      <c r="D122" s="17" t="s">
        <v>25</v>
      </c>
      <c r="E122" s="17" t="s">
        <v>14</v>
      </c>
      <c r="F122" s="17" t="s">
        <v>14</v>
      </c>
      <c r="G122" s="112">
        <f>'приложение 3'!F161</f>
        <v>0</v>
      </c>
    </row>
    <row r="123" spans="1:7" s="4" customFormat="1" ht="33.75" customHeight="1">
      <c r="A123" s="44" t="s">
        <v>174</v>
      </c>
      <c r="B123" s="46" t="str">
        <f>'приложение 3'!A122</f>
        <v>Подпрограмма "Энергоэффективность и развитие энергетики"</v>
      </c>
      <c r="C123" s="36" t="s">
        <v>116</v>
      </c>
      <c r="D123" s="36"/>
      <c r="E123" s="36"/>
      <c r="F123" s="36"/>
      <c r="G123" s="110">
        <f>G124</f>
        <v>12379.3</v>
      </c>
    </row>
    <row r="124" spans="1:7" s="4" customFormat="1" ht="48" customHeight="1">
      <c r="A124" s="44" t="s">
        <v>175</v>
      </c>
      <c r="B124" s="46" t="str">
        <f>'приложение 3'!A123</f>
        <v>Основное мероприятие "Энергосбережение и повышение энергетической эффективности в системе наружного освещения"</v>
      </c>
      <c r="C124" s="36" t="s">
        <v>118</v>
      </c>
      <c r="D124" s="36"/>
      <c r="E124" s="36"/>
      <c r="F124" s="36"/>
      <c r="G124" s="110">
        <f>G126+G127+G125</f>
        <v>12379.3</v>
      </c>
    </row>
    <row r="125" spans="1:7" s="4" customFormat="1" ht="95.25" customHeight="1">
      <c r="A125" s="44"/>
      <c r="B125" s="7" t="str">
        <f>'приложение 3'!A124</f>
        <v>Субсидии бюджетам муниципальных образований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уличного освещения (закупка товаров, работ и услуг для обеспечения государственных (муниципальных) нужд) </v>
      </c>
      <c r="C125" s="17" t="s">
        <v>440</v>
      </c>
      <c r="D125" s="17" t="s">
        <v>25</v>
      </c>
      <c r="E125" s="17" t="s">
        <v>14</v>
      </c>
      <c r="F125" s="17" t="s">
        <v>15</v>
      </c>
      <c r="G125" s="112">
        <f>'приложение 3'!F124</f>
        <v>7980.900000000001</v>
      </c>
    </row>
    <row r="126" spans="1:7" s="4" customFormat="1" ht="42" customHeight="1">
      <c r="A126" s="44"/>
      <c r="B126" s="7" t="str">
        <f>'приложение 2'!A141</f>
        <v>Расходы на уличное освещение (закупка товаров, работ и услуг для обеспечения государственных (муниципальных) нужд) </v>
      </c>
      <c r="C126" s="17" t="s">
        <v>368</v>
      </c>
      <c r="D126" s="17" t="s">
        <v>25</v>
      </c>
      <c r="E126" s="17" t="s">
        <v>14</v>
      </c>
      <c r="F126" s="17" t="s">
        <v>16</v>
      </c>
      <c r="G126" s="112">
        <f>'приложение 3'!F140</f>
        <v>2000</v>
      </c>
    </row>
    <row r="127" spans="1:7" s="3" customFormat="1" ht="48" customHeight="1">
      <c r="A127" s="44"/>
      <c r="B127" s="7" t="str">
        <f>'приложение 2'!A142</f>
        <v>Расходы местного бюджета на уличное освещение  (Закупка товаров, работ и услуг для обеспечения государственных (муниципальных) нужд)</v>
      </c>
      <c r="C127" s="17" t="s">
        <v>117</v>
      </c>
      <c r="D127" s="17" t="s">
        <v>25</v>
      </c>
      <c r="E127" s="17" t="s">
        <v>14</v>
      </c>
      <c r="F127" s="17" t="s">
        <v>16</v>
      </c>
      <c r="G127" s="112">
        <f>'приложение 3'!F141</f>
        <v>2398.4</v>
      </c>
    </row>
    <row r="128" spans="1:7" s="4" customFormat="1" ht="32.25" customHeight="1">
      <c r="A128" s="44" t="s">
        <v>176</v>
      </c>
      <c r="B128" s="46" t="str">
        <f>'приложение 2'!A143</f>
        <v>Подпрограмма «Обеспечение реализации муниципальной программы»</v>
      </c>
      <c r="C128" s="36" t="s">
        <v>120</v>
      </c>
      <c r="D128" s="36"/>
      <c r="E128" s="36"/>
      <c r="F128" s="36"/>
      <c r="G128" s="110">
        <f>G129</f>
        <v>18252.739999999998</v>
      </c>
    </row>
    <row r="129" spans="1:7" s="4" customFormat="1" ht="77.25" customHeight="1">
      <c r="A129" s="44" t="s">
        <v>177</v>
      </c>
      <c r="B129" s="46" t="str">
        <f>'приложение 2'!A144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C129" s="36" t="s">
        <v>121</v>
      </c>
      <c r="D129" s="36"/>
      <c r="E129" s="36"/>
      <c r="F129" s="36"/>
      <c r="G129" s="110">
        <f>G130</f>
        <v>18252.739999999998</v>
      </c>
    </row>
    <row r="130" spans="1:7" s="3" customFormat="1" ht="30.75" customHeight="1">
      <c r="A130" s="44"/>
      <c r="B130" s="7" t="str">
        <f>'приложение 2'!A145</f>
        <v>Выполнение других расходных обязательств (Иные бюджетные ассигнования)</v>
      </c>
      <c r="C130" s="17" t="s">
        <v>123</v>
      </c>
      <c r="D130" s="17" t="s">
        <v>28</v>
      </c>
      <c r="E130" s="17" t="s">
        <v>14</v>
      </c>
      <c r="F130" s="17" t="s">
        <v>16</v>
      </c>
      <c r="G130" s="112">
        <f>'приложение 3'!F144</f>
        <v>18252.739999999998</v>
      </c>
    </row>
  </sheetData>
  <sheetProtection/>
  <autoFilter ref="A13:G130"/>
  <mergeCells count="3">
    <mergeCell ref="A9:G9"/>
    <mergeCell ref="A10:G10"/>
    <mergeCell ref="G2:G5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portrait" paperSize="9" scale="56" r:id="rId1"/>
  <rowBreaks count="3" manualBreakCount="3">
    <brk id="39" max="8" man="1"/>
    <brk id="69" max="8" man="1"/>
    <brk id="9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48.625" style="0" customWidth="1"/>
    <col min="2" max="2" width="19.75390625" style="0" customWidth="1"/>
    <col min="3" max="5" width="8.875" style="0" customWidth="1"/>
    <col min="6" max="6" width="22.875" style="0" customWidth="1"/>
    <col min="7" max="7" width="9.00390625" style="0" customWidth="1"/>
  </cols>
  <sheetData>
    <row r="1" spans="1:6" ht="15">
      <c r="A1" s="6"/>
      <c r="B1" s="28"/>
      <c r="C1" s="28"/>
      <c r="D1" s="152" t="s">
        <v>249</v>
      </c>
      <c r="E1" s="152"/>
      <c r="F1" s="152"/>
    </row>
    <row r="2" spans="1:6" ht="15" customHeight="1">
      <c r="A2" s="11"/>
      <c r="B2" s="28"/>
      <c r="C2" s="30"/>
      <c r="D2" s="151" t="str">
        <f>'приложение 4 '!G2:G5</f>
        <v>к постановлению администрации городского поселения город Бобров Бобровского муниципального района Воронежской области</v>
      </c>
      <c r="E2" s="151"/>
      <c r="F2" s="151"/>
    </row>
    <row r="3" spans="1:6" ht="15">
      <c r="A3" s="6"/>
      <c r="B3" s="28"/>
      <c r="C3" s="28"/>
      <c r="D3" s="151"/>
      <c r="E3" s="151"/>
      <c r="F3" s="151"/>
    </row>
    <row r="4" spans="1:6" ht="15">
      <c r="A4" s="6"/>
      <c r="B4" s="28"/>
      <c r="C4" s="28"/>
      <c r="D4" s="151"/>
      <c r="E4" s="151"/>
      <c r="F4" s="151"/>
    </row>
    <row r="5" spans="1:6" ht="18.75" customHeight="1">
      <c r="A5" s="6"/>
      <c r="B5" s="28"/>
      <c r="C5" s="28"/>
      <c r="D5" s="151"/>
      <c r="E5" s="151"/>
      <c r="F5" s="151"/>
    </row>
    <row r="6" spans="1:6" ht="15">
      <c r="A6" s="6"/>
      <c r="B6" s="28"/>
      <c r="C6" s="28"/>
      <c r="D6" s="152" t="str">
        <f>'приложение 4 '!G6</f>
        <v>от "14" июля 2022 года №303</v>
      </c>
      <c r="E6" s="152"/>
      <c r="F6" s="152"/>
    </row>
    <row r="7" spans="1:6" ht="12.75">
      <c r="A7" s="6"/>
      <c r="B7" s="6"/>
      <c r="C7" s="6"/>
      <c r="D7" s="6"/>
      <c r="E7" s="6"/>
      <c r="F7" s="6"/>
    </row>
    <row r="8" spans="1:6" ht="12.75">
      <c r="A8" s="6"/>
      <c r="B8" s="6"/>
      <c r="C8" s="6"/>
      <c r="D8" s="6"/>
      <c r="E8" s="6"/>
      <c r="F8" s="6"/>
    </row>
    <row r="9" spans="1:6" ht="60.75" customHeight="1">
      <c r="A9" s="149" t="s">
        <v>360</v>
      </c>
      <c r="B9" s="149"/>
      <c r="C9" s="149"/>
      <c r="D9" s="149"/>
      <c r="E9" s="149"/>
      <c r="F9" s="149"/>
    </row>
    <row r="10" spans="1:6" ht="18.75">
      <c r="A10" s="149" t="str">
        <f>'приложение 4 '!A10:G10</f>
        <v>за 2 квартал 2022 года</v>
      </c>
      <c r="B10" s="149"/>
      <c r="C10" s="149"/>
      <c r="D10" s="149"/>
      <c r="E10" s="149"/>
      <c r="F10" s="149"/>
    </row>
    <row r="11" spans="1:6" ht="12.75">
      <c r="A11" s="6"/>
      <c r="B11" s="6"/>
      <c r="C11" s="6"/>
      <c r="D11" s="6"/>
      <c r="E11" s="6"/>
      <c r="F11" s="85" t="str">
        <f>'приложение 4 '!G11</f>
        <v>Сумма (тыс.рублей)</v>
      </c>
    </row>
    <row r="12" spans="1:7" s="26" customFormat="1" ht="30.75" customHeight="1">
      <c r="A12" s="20" t="s">
        <v>7</v>
      </c>
      <c r="B12" s="20" t="s">
        <v>19</v>
      </c>
      <c r="C12" s="20" t="s">
        <v>18</v>
      </c>
      <c r="D12" s="20" t="s">
        <v>9</v>
      </c>
      <c r="E12" s="20" t="s">
        <v>8</v>
      </c>
      <c r="F12" s="21" t="str">
        <f>'приложение 4 '!G12</f>
        <v>исполнено на 01.07.2022г.</v>
      </c>
      <c r="G12" s="27"/>
    </row>
    <row r="13" spans="1:7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3">
        <v>6</v>
      </c>
      <c r="G13" s="1"/>
    </row>
    <row r="14" spans="1:7" ht="93" customHeight="1">
      <c r="A14" s="49" t="s">
        <v>145</v>
      </c>
      <c r="B14" s="33" t="s">
        <v>51</v>
      </c>
      <c r="C14" s="33"/>
      <c r="D14" s="33"/>
      <c r="E14" s="33"/>
      <c r="F14" s="126">
        <f>'приложение 4 '!G15</f>
        <v>23248.899999999998</v>
      </c>
      <c r="G14" s="1"/>
    </row>
    <row r="15" spans="1:7" ht="36.75" customHeight="1" hidden="1">
      <c r="A15" s="18" t="s">
        <v>135</v>
      </c>
      <c r="B15" s="5" t="s">
        <v>137</v>
      </c>
      <c r="C15" s="5"/>
      <c r="D15" s="5"/>
      <c r="E15" s="5"/>
      <c r="F15" s="19">
        <f>'приложение 4 '!G56</f>
        <v>278.3</v>
      </c>
      <c r="G15" s="1"/>
    </row>
    <row r="16" spans="1:7" ht="115.5" customHeight="1">
      <c r="A16" s="10" t="s">
        <v>67</v>
      </c>
      <c r="B16" s="16" t="s">
        <v>143</v>
      </c>
      <c r="C16" s="16"/>
      <c r="D16" s="16"/>
      <c r="E16" s="16"/>
      <c r="F16" s="15">
        <f>'приложение 4 '!G60</f>
        <v>0</v>
      </c>
      <c r="G16" s="2"/>
    </row>
    <row r="17" spans="1:7" ht="53.25" customHeight="1">
      <c r="A17" s="23" t="s">
        <v>70</v>
      </c>
      <c r="B17" s="16" t="s">
        <v>144</v>
      </c>
      <c r="C17" s="16" t="s">
        <v>25</v>
      </c>
      <c r="D17" s="16" t="s">
        <v>17</v>
      </c>
      <c r="E17" s="16" t="s">
        <v>41</v>
      </c>
      <c r="F17" s="15">
        <f>'приложение 4 '!G61</f>
        <v>0</v>
      </c>
      <c r="G17" s="2"/>
    </row>
  </sheetData>
  <sheetProtection/>
  <mergeCells count="5">
    <mergeCell ref="A9:F9"/>
    <mergeCell ref="A10:F10"/>
    <mergeCell ref="D1:F1"/>
    <mergeCell ref="D6:F6"/>
    <mergeCell ref="D2:F5"/>
  </mergeCells>
  <printOptions/>
  <pageMargins left="1.54" right="0.7480314960629921" top="0.984251968503937" bottom="0.984251968503937" header="0.5118110236220472" footer="0.5118110236220472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90" zoomScaleSheetLayoutView="90" zoomScalePageLayoutView="0" workbookViewId="0" topLeftCell="A1">
      <selection activeCell="C19" sqref="C19"/>
    </sheetView>
  </sheetViews>
  <sheetFormatPr defaultColWidth="9.00390625" defaultRowHeight="12.75"/>
  <cols>
    <col min="2" max="2" width="66.625" style="0" customWidth="1"/>
    <col min="3" max="3" width="41.00390625" style="0" customWidth="1"/>
    <col min="4" max="4" width="9.00390625" style="0" customWidth="1"/>
  </cols>
  <sheetData>
    <row r="1" spans="2:5" ht="15">
      <c r="B1" s="25"/>
      <c r="C1" s="31" t="s">
        <v>146</v>
      </c>
      <c r="D1" s="29"/>
      <c r="E1" s="29"/>
    </row>
    <row r="2" spans="2:5" ht="15" customHeight="1">
      <c r="B2" s="25"/>
      <c r="C2" s="151" t="s">
        <v>338</v>
      </c>
      <c r="D2" s="29"/>
      <c r="E2" s="29"/>
    </row>
    <row r="3" spans="2:5" ht="15" customHeight="1">
      <c r="B3" s="25"/>
      <c r="C3" s="151"/>
      <c r="D3" s="29"/>
      <c r="E3" s="29"/>
    </row>
    <row r="4" spans="2:5" ht="15" customHeight="1">
      <c r="B4" s="25"/>
      <c r="C4" s="151"/>
      <c r="D4" s="29"/>
      <c r="E4" s="29"/>
    </row>
    <row r="5" spans="2:5" ht="24" customHeight="1">
      <c r="B5" s="25"/>
      <c r="C5" s="151"/>
      <c r="D5" s="29"/>
      <c r="E5" s="29"/>
    </row>
    <row r="6" spans="2:5" ht="15">
      <c r="B6" s="25"/>
      <c r="C6" s="118" t="str">
        <f>'приложение 1'!C6</f>
        <v>от "14" июля 2022 года №303</v>
      </c>
      <c r="D6" s="118"/>
      <c r="E6" s="118"/>
    </row>
    <row r="7" spans="2:5" ht="15">
      <c r="B7" s="6"/>
      <c r="C7" s="28"/>
      <c r="D7" s="28"/>
      <c r="E7" s="28"/>
    </row>
    <row r="8" spans="2:3" ht="12.75">
      <c r="B8" s="6"/>
      <c r="C8" s="6"/>
    </row>
    <row r="9" spans="1:5" ht="28.5" customHeight="1">
      <c r="A9" s="149" t="s">
        <v>45</v>
      </c>
      <c r="B9" s="149"/>
      <c r="C9" s="149"/>
      <c r="D9" s="149"/>
      <c r="E9" s="149"/>
    </row>
    <row r="10" spans="1:5" ht="18.75">
      <c r="A10" s="149" t="str">
        <f>'приложение 5'!A10:F10</f>
        <v>за 2 квартал 2022 года</v>
      </c>
      <c r="B10" s="149"/>
      <c r="C10" s="149"/>
      <c r="D10" s="149"/>
      <c r="E10" s="149"/>
    </row>
    <row r="11" spans="2:3" ht="12.75">
      <c r="B11" s="6"/>
      <c r="C11" s="85" t="str">
        <f>'приложение 5'!F11</f>
        <v>Сумма (тыс.рублей)</v>
      </c>
    </row>
    <row r="12" spans="1:4" ht="78.75" customHeight="1">
      <c r="A12" s="20" t="s">
        <v>361</v>
      </c>
      <c r="B12" s="20" t="s">
        <v>7</v>
      </c>
      <c r="C12" s="21" t="str">
        <f>'приложение 5'!F12</f>
        <v>исполнено на 01.07.2022г.</v>
      </c>
      <c r="D12" s="1"/>
    </row>
    <row r="13" spans="1:4" ht="13.5" customHeight="1">
      <c r="A13" s="20">
        <v>1</v>
      </c>
      <c r="B13" s="20">
        <v>2</v>
      </c>
      <c r="C13" s="21">
        <v>3</v>
      </c>
      <c r="D13" s="1"/>
    </row>
    <row r="14" spans="1:4" ht="30.75" customHeight="1">
      <c r="A14" s="20"/>
      <c r="B14" s="50" t="s">
        <v>45</v>
      </c>
      <c r="C14" s="63">
        <f>C16</f>
        <v>14916.900000000001</v>
      </c>
      <c r="D14" s="1"/>
    </row>
    <row r="15" spans="1:4" ht="13.5" customHeight="1">
      <c r="A15" s="20"/>
      <c r="B15" s="24" t="s">
        <v>46</v>
      </c>
      <c r="C15" s="56"/>
      <c r="D15" s="1"/>
    </row>
    <row r="16" spans="1:4" ht="73.5" customHeight="1">
      <c r="A16" s="20">
        <v>1</v>
      </c>
      <c r="B16" s="49" t="s">
        <v>44</v>
      </c>
      <c r="C16" s="59">
        <f>C17</f>
        <v>14916.900000000001</v>
      </c>
      <c r="D16" s="2"/>
    </row>
    <row r="17" spans="1:4" ht="34.5" customHeight="1">
      <c r="A17" s="20"/>
      <c r="B17" s="51" t="s">
        <v>178</v>
      </c>
      <c r="C17" s="60">
        <f>C18+C19</f>
        <v>14916.900000000001</v>
      </c>
      <c r="D17" s="53"/>
    </row>
    <row r="18" spans="1:5" ht="45" customHeight="1">
      <c r="A18" s="20"/>
      <c r="B18" s="22" t="s">
        <v>81</v>
      </c>
      <c r="C18" s="61">
        <f>C20</f>
        <v>14883.7</v>
      </c>
      <c r="D18" s="54"/>
      <c r="E18" s="6"/>
    </row>
    <row r="19" spans="1:5" ht="45" customHeight="1">
      <c r="A19" s="20"/>
      <c r="B19" s="55" t="s">
        <v>458</v>
      </c>
      <c r="C19" s="61">
        <f>'приложение 2'!G81</f>
        <v>33.2</v>
      </c>
      <c r="D19" s="54"/>
      <c r="E19" s="6"/>
    </row>
    <row r="20" spans="1:5" ht="31.5">
      <c r="A20" s="52"/>
      <c r="B20" s="55" t="s">
        <v>316</v>
      </c>
      <c r="C20" s="62">
        <f>'приложение 4 '!G67</f>
        <v>14883.7</v>
      </c>
      <c r="D20" s="8"/>
      <c r="E20" s="6"/>
    </row>
  </sheetData>
  <sheetProtection/>
  <mergeCells count="3">
    <mergeCell ref="A9:E9"/>
    <mergeCell ref="A10:E10"/>
    <mergeCell ref="C2:C5"/>
  </mergeCells>
  <printOptions/>
  <pageMargins left="1.68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130" zoomScaleSheetLayoutView="130" zoomScalePageLayoutView="0" workbookViewId="0" topLeftCell="A10">
      <selection activeCell="A28" sqref="A28"/>
    </sheetView>
  </sheetViews>
  <sheetFormatPr defaultColWidth="9.00390625" defaultRowHeight="12.75"/>
  <cols>
    <col min="4" max="4" width="22.25390625" style="0" customWidth="1"/>
    <col min="8" max="8" width="1.875" style="0" customWidth="1"/>
    <col min="9" max="9" width="19.875" style="0" customWidth="1"/>
    <col min="10" max="10" width="16.625" style="0" customWidth="1"/>
    <col min="12" max="12" width="13.875" style="0" bestFit="1" customWidth="1"/>
    <col min="14" max="14" width="13.875" style="0" bestFit="1" customWidth="1"/>
  </cols>
  <sheetData>
    <row r="1" spans="2:9" s="6" customFormat="1" ht="15.75">
      <c r="B1" s="153"/>
      <c r="C1" s="153"/>
      <c r="D1" s="153"/>
      <c r="E1" s="153" t="s">
        <v>261</v>
      </c>
      <c r="F1" s="153"/>
      <c r="G1" s="153"/>
      <c r="H1" s="153"/>
      <c r="I1" s="153"/>
    </row>
    <row r="2" spans="2:9" s="6" customFormat="1" ht="53.25" customHeight="1">
      <c r="B2" s="154"/>
      <c r="C2" s="154"/>
      <c r="D2" s="154"/>
      <c r="E2" s="154" t="s">
        <v>363</v>
      </c>
      <c r="F2" s="154"/>
      <c r="G2" s="154"/>
      <c r="H2" s="154"/>
      <c r="I2" s="154"/>
    </row>
    <row r="3" spans="2:9" s="6" customFormat="1" ht="18" customHeight="1">
      <c r="B3" s="57"/>
      <c r="C3" s="57"/>
      <c r="D3" s="57"/>
      <c r="E3" s="154" t="str">
        <f>'приложение 6'!C6</f>
        <v>от "14" июля 2022 года №303</v>
      </c>
      <c r="F3" s="154"/>
      <c r="G3" s="154"/>
      <c r="H3" s="154"/>
      <c r="I3" s="154"/>
    </row>
    <row r="4" spans="1:9" ht="96" customHeight="1">
      <c r="A4" s="155" t="s">
        <v>362</v>
      </c>
      <c r="B4" s="155"/>
      <c r="C4" s="155"/>
      <c r="D4" s="155"/>
      <c r="E4" s="155"/>
      <c r="F4" s="155"/>
      <c r="G4" s="155"/>
      <c r="H4" s="155"/>
      <c r="I4" s="155"/>
    </row>
    <row r="5" spans="1:9" ht="14.25" customHeight="1">
      <c r="A5" s="157" t="str">
        <f>'приложение 6'!A10:E10</f>
        <v>за 2 квартал 2022 года</v>
      </c>
      <c r="B5" s="157"/>
      <c r="C5" s="157"/>
      <c r="D5" s="157"/>
      <c r="E5" s="157"/>
      <c r="F5" s="157"/>
      <c r="G5" s="157"/>
      <c r="H5" s="157"/>
      <c r="I5" s="157"/>
    </row>
    <row r="6" spans="1:9" ht="14.25" customHeight="1">
      <c r="A6" s="89"/>
      <c r="B6" s="89"/>
      <c r="C6" s="89"/>
      <c r="D6" s="89"/>
      <c r="E6" s="89"/>
      <c r="F6" s="89"/>
      <c r="G6" s="89"/>
      <c r="H6" s="89"/>
      <c r="I6" s="90" t="str">
        <f>'приложение 6'!C11</f>
        <v>Сумма (тыс.рублей)</v>
      </c>
    </row>
    <row r="7" spans="1:12" s="34" customFormat="1" ht="49.5" customHeight="1">
      <c r="A7" s="66" t="s">
        <v>250</v>
      </c>
      <c r="B7" s="66"/>
      <c r="C7" s="66"/>
      <c r="D7" s="66"/>
      <c r="E7" s="66"/>
      <c r="F7" s="66"/>
      <c r="G7" s="66"/>
      <c r="H7" s="66"/>
      <c r="I7" s="67">
        <f>I9+I12+I14+I16+I18+I20+I22</f>
        <v>107197.7</v>
      </c>
      <c r="J7" s="68"/>
      <c r="L7" s="135"/>
    </row>
    <row r="8" spans="1:12" ht="15.75">
      <c r="A8" s="58"/>
      <c r="B8" s="58"/>
      <c r="C8" s="58"/>
      <c r="D8" s="58"/>
      <c r="E8" s="58"/>
      <c r="F8" s="58"/>
      <c r="G8" s="58"/>
      <c r="H8" s="58"/>
      <c r="I8" s="64"/>
      <c r="J8" s="134"/>
      <c r="L8" s="134"/>
    </row>
    <row r="9" spans="1:12" ht="21" customHeight="1">
      <c r="A9" s="156" t="s">
        <v>251</v>
      </c>
      <c r="B9" s="156"/>
      <c r="C9" s="156"/>
      <c r="D9" s="156"/>
      <c r="E9" s="156"/>
      <c r="F9" s="156"/>
      <c r="G9" s="156"/>
      <c r="H9" s="58"/>
      <c r="I9" s="64">
        <f>'приложение 3'!F15</f>
        <v>19520</v>
      </c>
      <c r="J9" s="65"/>
      <c r="L9" s="91"/>
    </row>
    <row r="10" spans="1:14" ht="15.75">
      <c r="A10" s="58" t="s">
        <v>305</v>
      </c>
      <c r="B10" s="58"/>
      <c r="C10" s="58"/>
      <c r="D10" s="58"/>
      <c r="E10" s="58"/>
      <c r="F10" s="58"/>
      <c r="G10" s="58"/>
      <c r="H10" s="58"/>
      <c r="I10" s="119">
        <v>1583.48068</v>
      </c>
      <c r="L10" s="131"/>
      <c r="N10" s="131">
        <f>L9+L12+L14+L16+L18+L20+L22</f>
        <v>0</v>
      </c>
    </row>
    <row r="11" spans="1:9" ht="15.75">
      <c r="A11" s="58"/>
      <c r="B11" s="58"/>
      <c r="C11" s="58"/>
      <c r="D11" s="58"/>
      <c r="E11" s="58"/>
      <c r="F11" s="58"/>
      <c r="G11" s="58"/>
      <c r="H11" s="58"/>
      <c r="I11" s="64"/>
    </row>
    <row r="12" spans="1:12" ht="15.75">
      <c r="A12" s="58" t="s">
        <v>252</v>
      </c>
      <c r="B12" s="58"/>
      <c r="C12" s="58"/>
      <c r="D12" s="58"/>
      <c r="E12" s="58"/>
      <c r="F12" s="58"/>
      <c r="G12" s="58"/>
      <c r="H12" s="58"/>
      <c r="I12" s="64">
        <f>'приложение 3'!F51</f>
        <v>676.6</v>
      </c>
      <c r="J12" s="65"/>
      <c r="L12" s="131"/>
    </row>
    <row r="13" spans="1:9" ht="15.75">
      <c r="A13" s="58"/>
      <c r="B13" s="58"/>
      <c r="C13" s="58"/>
      <c r="D13" s="58"/>
      <c r="E13" s="58"/>
      <c r="F13" s="58"/>
      <c r="G13" s="58"/>
      <c r="H13" s="58"/>
      <c r="I13" s="64"/>
    </row>
    <row r="14" spans="1:12" ht="15.75">
      <c r="A14" s="58" t="s">
        <v>253</v>
      </c>
      <c r="B14" s="58"/>
      <c r="C14" s="58"/>
      <c r="D14" s="58"/>
      <c r="E14" s="58"/>
      <c r="F14" s="58"/>
      <c r="G14" s="58"/>
      <c r="H14" s="58"/>
      <c r="I14" s="64">
        <f>'приложение 3'!F69</f>
        <v>25250.100000000002</v>
      </c>
      <c r="J14" s="65"/>
      <c r="L14" s="131"/>
    </row>
    <row r="15" spans="1:9" ht="15.75">
      <c r="A15" s="58"/>
      <c r="B15" s="58"/>
      <c r="C15" s="58"/>
      <c r="D15" s="58"/>
      <c r="E15" s="58"/>
      <c r="F15" s="58"/>
      <c r="G15" s="58"/>
      <c r="H15" s="58"/>
      <c r="I15" s="64"/>
    </row>
    <row r="16" spans="1:12" ht="15.75">
      <c r="A16" s="58" t="s">
        <v>254</v>
      </c>
      <c r="B16" s="58"/>
      <c r="C16" s="58"/>
      <c r="D16" s="58"/>
      <c r="E16" s="58"/>
      <c r="F16" s="58"/>
      <c r="G16" s="58"/>
      <c r="H16" s="58"/>
      <c r="I16" s="64">
        <f>'приложение 3'!F96</f>
        <v>59168.2</v>
      </c>
      <c r="J16" s="65"/>
      <c r="L16" s="131"/>
    </row>
    <row r="17" spans="1:9" ht="15.75">
      <c r="A17" s="58"/>
      <c r="B17" s="58"/>
      <c r="C17" s="58"/>
      <c r="D17" s="58"/>
      <c r="E17" s="58"/>
      <c r="F17" s="58"/>
      <c r="G17" s="58"/>
      <c r="H17" s="58"/>
      <c r="I17" s="64"/>
    </row>
    <row r="18" spans="1:12" ht="15.75">
      <c r="A18" s="58" t="s">
        <v>255</v>
      </c>
      <c r="B18" s="58"/>
      <c r="C18" s="58"/>
      <c r="D18" s="58"/>
      <c r="E18" s="58"/>
      <c r="F18" s="58"/>
      <c r="G18" s="58"/>
      <c r="H18" s="58"/>
      <c r="I18" s="64">
        <f>'приложение 3'!F162</f>
        <v>2304.5</v>
      </c>
      <c r="J18" s="65"/>
      <c r="L18" s="131"/>
    </row>
    <row r="19" spans="1:9" ht="15.75">
      <c r="A19" s="58"/>
      <c r="B19" s="58"/>
      <c r="C19" s="58"/>
      <c r="D19" s="58"/>
      <c r="E19" s="58"/>
      <c r="F19" s="58"/>
      <c r="G19" s="58"/>
      <c r="H19" s="58"/>
      <c r="I19" s="64"/>
    </row>
    <row r="20" spans="1:12" ht="15.75">
      <c r="A20" s="58" t="s">
        <v>256</v>
      </c>
      <c r="B20" s="58"/>
      <c r="C20" s="58"/>
      <c r="D20" s="58"/>
      <c r="E20" s="58"/>
      <c r="F20" s="58"/>
      <c r="G20" s="58"/>
      <c r="H20" s="58"/>
      <c r="I20" s="64">
        <f>'приложение 3'!F173</f>
        <v>278.3</v>
      </c>
      <c r="J20" s="65"/>
      <c r="L20" s="131"/>
    </row>
    <row r="21" ht="12.75">
      <c r="I21" s="65"/>
    </row>
    <row r="22" spans="1:12" ht="15.75">
      <c r="A22" s="58" t="s">
        <v>257</v>
      </c>
      <c r="B22" s="58"/>
      <c r="C22" s="58"/>
      <c r="D22" s="58"/>
      <c r="E22" s="58"/>
      <c r="F22" s="58"/>
      <c r="G22" s="58"/>
      <c r="H22" s="58"/>
      <c r="I22" s="64">
        <f>'приложение 3'!F189</f>
        <v>0</v>
      </c>
      <c r="J22" s="65"/>
      <c r="L22" s="131"/>
    </row>
  </sheetData>
  <sheetProtection/>
  <mergeCells count="8">
    <mergeCell ref="B1:D1"/>
    <mergeCell ref="E1:I1"/>
    <mergeCell ref="B2:D2"/>
    <mergeCell ref="E2:I2"/>
    <mergeCell ref="A4:I4"/>
    <mergeCell ref="A9:G9"/>
    <mergeCell ref="A5:I5"/>
    <mergeCell ref="E3:I3"/>
  </mergeCells>
  <printOptions/>
  <pageMargins left="1.21" right="0.63" top="0.66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User</cp:lastModifiedBy>
  <cp:lastPrinted>2022-07-11T13:17:20Z</cp:lastPrinted>
  <dcterms:created xsi:type="dcterms:W3CDTF">2008-11-17T10:13:17Z</dcterms:created>
  <dcterms:modified xsi:type="dcterms:W3CDTF">2022-07-14T11:29:25Z</dcterms:modified>
  <cp:category/>
  <cp:version/>
  <cp:contentType/>
  <cp:contentStatus/>
</cp:coreProperties>
</file>