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75" windowWidth="14955" windowHeight="10380" tabRatio="923" activeTab="0"/>
  </bookViews>
  <sheets>
    <sheet name="приложение 1 (2)" sheetId="1" r:id="rId1"/>
    <sheet name="приложение 2 (1)" sheetId="2" r:id="rId2"/>
    <sheet name="приложение 3 (1)" sheetId="3" state="hidden" r:id="rId3"/>
    <sheet name="приложение 4 (1)" sheetId="4" state="hidden" r:id="rId4"/>
    <sheet name="приложение 5 (1)" sheetId="5" state="hidden" r:id="rId5"/>
    <sheet name="приложение 6 (1)" sheetId="6" state="hidden" r:id="rId6"/>
    <sheet name="приложение 7 (1)" sheetId="7" r:id="rId7"/>
    <sheet name="приложение 8(1)" sheetId="8" r:id="rId8"/>
    <sheet name="приложение 9(1)" sheetId="9" r:id="rId9"/>
    <sheet name="приложение 10(1)" sheetId="10" state="hidden" r:id="rId10"/>
    <sheet name="приложение 11(1)" sheetId="11" state="hidden" r:id="rId11"/>
    <sheet name="приложение 12(2)" sheetId="12" state="hidden" r:id="rId12"/>
    <sheet name="Лист1" sheetId="13" state="hidden" r:id="rId13"/>
  </sheets>
  <definedNames>
    <definedName name="_xlnm._FilterDatabase" localSheetId="6" hidden="1">'приложение 7 (1)'!$A$14:$I$179</definedName>
    <definedName name="_xlnm._FilterDatabase" localSheetId="7" hidden="1">'приложение 8(1)'!$A$13:$H$177</definedName>
    <definedName name="_xlnm._FilterDatabase" localSheetId="8" hidden="1">'приложение 9(1)'!$A$13:$I$123</definedName>
    <definedName name="_xlnm.Print_Area" localSheetId="0">'приложение 1 (2)'!$A$1:$E$27</definedName>
    <definedName name="_xlnm.Print_Area" localSheetId="9">'приложение 10(1)'!$A$1:$H$17</definedName>
    <definedName name="_xlnm.Print_Area" localSheetId="10">'приложение 11(1)'!$A$1:$E$20</definedName>
    <definedName name="_xlnm.Print_Area" localSheetId="11">'приложение 12(2)'!$A$1:$E$22</definedName>
    <definedName name="_xlnm.Print_Area" localSheetId="1">'приложение 2 (1)'!$A$1:$E$66</definedName>
    <definedName name="_xlnm.Print_Area" localSheetId="2">'приложение 3 (1)'!$A$1:$C$25</definedName>
    <definedName name="_xlnm.Print_Area" localSheetId="3">'приложение 4 (1)'!$A$1:$C$18</definedName>
    <definedName name="_xlnm.Print_Area" localSheetId="4">'приложение 5 (1)'!$A$1:$C$55</definedName>
    <definedName name="_xlnm.Print_Area" localSheetId="5">'приложение 6 (1)'!$A$1:$C$17</definedName>
    <definedName name="_xlnm.Print_Area" localSheetId="6">'приложение 7 (1)'!$A$1:$I$185</definedName>
    <definedName name="_xlnm.Print_Area" localSheetId="7">'приложение 8(1)'!$A$1:$H$183</definedName>
    <definedName name="_xlnm.Print_Area" localSheetId="8">'приложение 9(1)'!$A$1:$I$123</definedName>
  </definedNames>
  <calcPr fullCalcOnLoad="1"/>
</workbook>
</file>

<file path=xl/sharedStrings.xml><?xml version="1.0" encoding="utf-8"?>
<sst xmlns="http://schemas.openxmlformats.org/spreadsheetml/2006/main" count="2376" uniqueCount="597">
  <si>
    <t>Приложение №10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</si>
  <si>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</si>
  <si>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</si>
  <si>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>Приложение №11</t>
  </si>
  <si>
    <t>Приложение №12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</si>
  <si>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</si>
  <si>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</si>
  <si>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</si>
  <si>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</si>
  <si>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</si>
  <si>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</si>
  <si>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</si>
  <si>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</si>
  <si>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</si>
  <si>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</si>
  <si>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</si>
  <si>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</si>
  <si>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</si>
  <si>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</si>
  <si>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</si>
  <si>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</si>
  <si>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</si>
  <si>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</si>
  <si>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</si>
  <si>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</si>
  <si>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</si>
  <si>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</si>
  <si>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</si>
  <si>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</si>
  <si>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</si>
  <si>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</si>
  <si>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</si>
  <si>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</si>
  <si>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</si>
  <si>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</si>
  <si>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</si>
  <si>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</si>
  <si>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</si>
  <si>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</si>
  <si>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</si>
  <si>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</si>
  <si>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</si>
  <si>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</si>
  <si>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</si>
  <si>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</si>
  <si>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</si>
  <si>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</si>
  <si>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</si>
  <si>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</si>
  <si>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</si>
  <si>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</si>
  <si>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</si>
  <si>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</si>
  <si>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</si>
  <si>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</si>
  <si>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</si>
  <si>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</si>
  <si>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</si>
  <si>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</si>
  <si>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</si>
  <si>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</si>
  <si>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</si>
  <si>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</si>
  <si>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</si>
  <si>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</si>
  <si>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</si>
  <si>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</si>
  <si>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</si>
  <si>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</si>
  <si>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</si>
  <si>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</si>
  <si>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</si>
  <si>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</si>
  <si>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</si>
  <si>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</si>
  <si>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</si>
  <si>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</si>
  <si>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</si>
  <si>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</si>
  <si>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</si>
  <si>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</si>
  <si>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</si>
  <si>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</si>
  <si>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</si>
  <si>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</si>
  <si>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</si>
  <si>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</si>
  <si>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</si>
  <si>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</si>
  <si>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</si>
  <si>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</si>
  <si>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</si>
  <si>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</si>
  <si>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</si>
  <si>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</si>
  <si>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</si>
  <si>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</si>
  <si>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</si>
  <si>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</si>
  <si>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</si>
  <si>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</si>
  <si>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</si>
  <si>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</si>
  <si>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</si>
  <si>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</si>
  <si>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</si>
  <si>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</si>
  <si>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</si>
  <si>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</si>
  <si>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</si>
  <si>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</si>
  <si>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</si>
  <si>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</si>
  <si>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</si>
  <si>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</si>
  <si>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</si>
  <si>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</si>
  <si>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</si>
  <si>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</si>
  <si>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</si>
  <si>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</si>
  <si>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</si>
  <si>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</si>
  <si>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</si>
  <si>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</si>
  <si>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</si>
  <si>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</si>
  <si>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</si>
  <si>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</si>
  <si>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</si>
  <si>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</si>
  <si>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</si>
  <si>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</si>
  <si>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</si>
  <si>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</si>
  <si>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</si>
  <si>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</si>
  <si>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</si>
  <si>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</si>
  <si>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</si>
  <si>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</si>
  <si>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</si>
  <si>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</si>
  <si>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</si>
  <si>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</si>
  <si>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</si>
  <si>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</si>
  <si>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</si>
  <si>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</si>
  <si>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</si>
  <si>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</si>
  <si>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</si>
  <si>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</si>
  <si>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</si>
  <si>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</si>
  <si>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</si>
  <si>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</si>
  <si>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</si>
  <si>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</si>
  <si>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</si>
  <si>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</si>
  <si>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</si>
  <si>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</si>
  <si>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</si>
  <si>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</si>
  <si>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</si>
  <si>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</si>
  <si>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</si>
  <si>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</si>
  <si>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</si>
  <si>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</si>
  <si>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</si>
  <si>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</si>
  <si>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</si>
  <si>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</si>
  <si>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</si>
  <si>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</si>
  <si>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</si>
  <si>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</si>
  <si>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</si>
  <si>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</si>
  <si>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</si>
  <si>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</si>
  <si>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</si>
  <si>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</si>
  <si>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</si>
  <si>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02 3 01 09602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</si>
  <si>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</si>
  <si>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</si>
  <si>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</si>
  <si>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</si>
  <si>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</si>
  <si>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</si>
  <si>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</si>
  <si>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</si>
  <si>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</si>
  <si>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</si>
  <si>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</si>
  <si>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</si>
  <si>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</si>
  <si>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</si>
  <si>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</si>
  <si>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</si>
  <si>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</si>
  <si>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</si>
  <si>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</si>
  <si>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</si>
  <si>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</si>
  <si>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</si>
  <si>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</si>
  <si>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</si>
  <si>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</si>
  <si>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</si>
  <si>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</si>
  <si>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</si>
  <si>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</si>
  <si>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</si>
  <si>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</si>
  <si>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</si>
  <si>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</si>
  <si>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</si>
  <si>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</si>
  <si>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</si>
  <si>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</si>
  <si>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</si>
  <si>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</si>
  <si>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</si>
  <si>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</si>
  <si>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</si>
  <si>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</si>
  <si>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</si>
  <si>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</si>
  <si>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</si>
  <si>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</si>
  <si>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</si>
  <si>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</si>
  <si>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</si>
  <si>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</si>
  <si>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</si>
  <si>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</si>
  <si>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</si>
  <si>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</si>
  <si>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</si>
  <si>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</si>
  <si>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</si>
  <si>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</si>
  <si>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</si>
  <si>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</si>
  <si>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</si>
  <si>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</si>
  <si>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</si>
  <si>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</si>
  <si>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</si>
  <si>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</si>
  <si>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</si>
  <si>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</si>
  <si>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</si>
  <si>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</si>
  <si>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</si>
  <si>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</si>
  <si>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</si>
  <si>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</si>
  <si>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</si>
  <si>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</si>
  <si>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</si>
  <si>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</si>
  <si>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</si>
  <si>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</si>
  <si>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</si>
  <si>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</si>
  <si>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</si>
  <si>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</si>
  <si>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</si>
  <si>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</si>
  <si>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</si>
  <si>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</si>
  <si>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</si>
  <si>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</si>
  <si>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</si>
  <si>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</si>
  <si>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</si>
  <si>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</si>
  <si>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</si>
  <si>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</si>
  <si>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</si>
  <si>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</si>
  <si>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</si>
  <si>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</si>
  <si>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</si>
  <si>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Сумма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</si>
  <si>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</si>
  <si>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</si>
  <si>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</si>
  <si>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</si>
  <si>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</si>
  <si>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</si>
  <si>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</si>
  <si>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</si>
  <si>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</si>
  <si>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</si>
  <si>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</si>
  <si>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</si>
  <si>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</si>
  <si>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</si>
  <si>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</si>
  <si>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</si>
  <si>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</si>
  <si>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</si>
  <si>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</si>
  <si>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</si>
  <si>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</si>
  <si>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Безвозмездные поступления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</si>
  <si>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</si>
  <si>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</si>
  <si>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</si>
  <si>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</si>
  <si>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</si>
  <si>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</si>
  <si>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</si>
  <si>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</si>
  <si>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</si>
  <si>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</si>
  <si>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</si>
  <si>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</si>
  <si>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</si>
  <si>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</si>
  <si>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</si>
  <si>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</si>
  <si>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</si>
  <si>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</si>
  <si>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</si>
  <si>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</si>
  <si>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</si>
  <si>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</si>
  <si>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</si>
  <si>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</si>
  <si>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</si>
  <si>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</si>
  <si>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</si>
  <si>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</si>
  <si>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</si>
  <si>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</si>
  <si>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</si>
  <si>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</si>
  <si>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</si>
  <si>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</si>
  <si>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</si>
  <si>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</si>
  <si>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</si>
  <si>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</si>
  <si>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</si>
  <si>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</si>
  <si>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</si>
  <si>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</si>
  <si>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</si>
  <si>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</si>
  <si>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</si>
  <si>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</si>
  <si>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</si>
  <si>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</si>
  <si>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</si>
  <si>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</si>
  <si>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</si>
  <si>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</si>
  <si>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</si>
  <si>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</si>
  <si>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</si>
  <si>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</si>
  <si>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</si>
  <si>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</si>
  <si>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</si>
  <si>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</si>
  <si>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</si>
  <si>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</si>
  <si>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</si>
  <si>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</si>
  <si>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</si>
  <si>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</si>
  <si>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</si>
  <si>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</si>
  <si>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</si>
  <si>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</si>
  <si>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</si>
  <si>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</si>
  <si>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</si>
  <si>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</si>
  <si>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</si>
  <si>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</si>
  <si>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</si>
  <si>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</si>
  <si>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</si>
  <si>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</si>
  <si>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</si>
  <si>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</si>
  <si>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</si>
  <si>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01 2 00 91430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</si>
  <si>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</si>
  <si>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</si>
  <si>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</si>
  <si>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</si>
  <si>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</si>
  <si>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</si>
  <si>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</si>
  <si>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</si>
  <si>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</si>
  <si>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</si>
  <si>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</si>
  <si>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2020 год</t>
  </si>
  <si>
    <t>Приложение № 6</t>
  </si>
  <si>
    <t>Приложение №7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</si>
  <si>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</si>
  <si>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</si>
  <si>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</si>
  <si>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</si>
  <si>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</si>
  <si>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</si>
  <si>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</si>
  <si>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</si>
  <si>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</si>
  <si>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Приложение №8</t>
  </si>
  <si>
    <t>Приложение №9</t>
  </si>
  <si>
    <t>2.2.2.</t>
  </si>
  <si>
    <t>2.3.8.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</si>
  <si>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</si>
  <si>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</si>
  <si>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</si>
  <si>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</si>
  <si>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</si>
  <si>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</si>
  <si>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</si>
  <si>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</si>
  <si>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</si>
  <si>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</si>
  <si>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</si>
  <si>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</si>
  <si>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</si>
  <si>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</si>
  <si>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</si>
  <si>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</si>
  <si>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</si>
  <si>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</si>
  <si>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</si>
  <si>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</si>
  <si>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000 2 02 40000 00 0000 151</t>
  </si>
  <si>
    <t>000 2 02 45160 13 0000 151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</si>
  <si>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</si>
  <si>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</si>
  <si>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</si>
  <si>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</si>
  <si>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</si>
  <si>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</si>
  <si>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</si>
  <si>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</si>
  <si>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</si>
  <si>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</si>
  <si>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</si>
  <si>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000 2 02 20302 13 0000 151</t>
  </si>
  <si>
    <t>Основное мероприятие «Переселение граждан из аварийного жилищного фонда, признанного таковым после 01.01.2012 года»</t>
  </si>
  <si>
    <t>000 2 02 49999 13 0000 151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</si>
  <si>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</si>
  <si>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</si>
  <si>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02 3 08 98610</t>
  </si>
  <si>
    <t>Мероприятия по развитию сети автомобильных дорог местного значения поселения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</si>
  <si>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</si>
  <si>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</si>
  <si>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</si>
  <si>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</si>
  <si>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</si>
  <si>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</si>
  <si>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</si>
  <si>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</si>
  <si>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</si>
  <si>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</si>
  <si>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</si>
  <si>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</si>
  <si>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</si>
  <si>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</si>
  <si>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</si>
  <si>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2 02 25567 13 0000 150</t>
  </si>
  <si>
    <t>2 02 25555 13 0000 150</t>
  </si>
  <si>
    <t>2 02 20303 13 0000 150</t>
  </si>
  <si>
    <t>2 02 20302 13 0000 150</t>
  </si>
  <si>
    <t>2 02 20300 13 0000 150</t>
  </si>
  <si>
    <t>2 02 20299 13 0000 150</t>
  </si>
  <si>
    <t>2 02 20216 13 0000 150</t>
  </si>
  <si>
    <t>2 02 19999 13 0000 150</t>
  </si>
  <si>
    <t>2 02 15009 13 0000 150</t>
  </si>
  <si>
    <t>2 02 15002 13 0000 150</t>
  </si>
  <si>
    <t xml:space="preserve"> 2 02 15001 13 0000 150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</si>
  <si>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</si>
  <si>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</si>
  <si>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</si>
  <si>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</si>
  <si>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</si>
  <si>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>Дорожный фонд городского поселения город Бобров на 2019 год и на плановый период 2020 и 2021 годов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</si>
  <si>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</si>
  <si>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</si>
  <si>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</si>
  <si>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</si>
  <si>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</si>
  <si>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</si>
  <si>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</si>
  <si>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</si>
  <si>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</si>
  <si>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</si>
  <si>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</si>
  <si>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</si>
  <si>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</si>
  <si>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</si>
  <si>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 xml:space="preserve">02 2 02 S8100 </t>
  </si>
  <si>
    <t>000 2 02 20299 13 0000 150</t>
  </si>
  <si>
    <t>000 1 14 06025 13 0000 430</t>
  </si>
  <si>
    <t>Основное мероприятие "Переселение граждан из аварийного жилищного фонда, признанного таковым до 01.01.2017 года"</t>
  </si>
  <si>
    <t>02 3 F3 00000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</si>
  <si>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</si>
  <si>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09502</t>
  </si>
  <si>
    <t>02 3 F3 09602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</si>
  <si>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</si>
  <si>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</si>
  <si>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</si>
  <si>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</si>
  <si>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02 3 04 S8350</t>
  </si>
  <si>
    <t>2.3.F3.</t>
  </si>
  <si>
    <t>000 1 16 23051 13 0000 140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</si>
  <si>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</si>
  <si>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</si>
  <si>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02 4 01 S8670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</si>
  <si>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</si>
  <si>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02 3 03 78490</t>
  </si>
  <si>
    <t xml:space="preserve"> на 2020 год и на плановый период 2021 и 2022 годов</t>
  </si>
  <si>
    <t>2022 год</t>
  </si>
  <si>
    <t>Перечень главных администраторов источников внутреннего финансирования дефицита бюджета городского поселения город Бобров на 2020 год и плановый период 2021 и 2022 годов</t>
  </si>
  <si>
    <t xml:space="preserve">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</si>
  <si>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от "20" декабря 2019 года №60</t>
  </si>
  <si>
    <t>2 02 25560 13 0000 150</t>
  </si>
  <si>
    <t>Субсидии бюджетам городских поселений  на поддержку обустройства мест массового отдыха населения (городских парков)</t>
  </si>
  <si>
    <t>условно утвержденные</t>
  </si>
  <si>
    <t>Основное мероприятие "Повышение готовности к ликвидации чрезвычайных ситуаций"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</si>
  <si>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</si>
  <si>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</si>
  <si>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1 16 02020 02 0000 140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</si>
  <si>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</si>
  <si>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</si>
  <si>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1 16 10061 13 0000 140</t>
  </si>
  <si>
    <t>1 16 10062 13 0000 140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</si>
  <si>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</si>
  <si>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</si>
  <si>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</si>
  <si>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</si>
  <si>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</si>
  <si>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</si>
  <si>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</si>
  <si>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</si>
  <si>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</si>
  <si>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</si>
  <si>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</si>
  <si>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</si>
  <si>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</si>
  <si>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</si>
  <si>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</si>
  <si>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</si>
  <si>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</si>
  <si>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</si>
  <si>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</si>
  <si>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</si>
  <si>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</si>
  <si>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</si>
  <si>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000 1 16 10123 01 0131 140</t>
  </si>
  <si>
    <t>02 3 07 L5760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</si>
  <si>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</si>
  <si>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</si>
  <si>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02 3 F3 67484</t>
  </si>
  <si>
    <t>02 3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</si>
  <si>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</si>
  <si>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</si>
  <si>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02 2 01 00000</t>
  </si>
  <si>
    <t>02 2 01 S8910</t>
  </si>
  <si>
    <t>Основное мероприятие "Благоустройство территорий муниципальных образований"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</si>
  <si>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</si>
  <si>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2.2.1.</t>
  </si>
  <si>
    <t>02 3 F3 6748S</t>
  </si>
  <si>
    <t>02 3 07 78490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</si>
  <si>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</si>
  <si>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Распределение бюджетных ассигнований публичных нормативных обязательств 
городского поселения город Бобров на 2020 год и плановый период 2021 и 2022 годы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</si>
  <si>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</si>
  <si>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</si>
  <si>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00000</t>
  </si>
  <si>
    <t>01 1 W0 90200</t>
  </si>
  <si>
    <t>Проведение выборов в представительные органы муниципального образования (Иные бюджетные ассигнования)</t>
  </si>
  <si>
    <t>1.1.W.</t>
  </si>
  <si>
    <t>Прочие безвозмездные поступления в бюджеты поселений</t>
  </si>
  <si>
    <t>000 2 07 05000 00 0000 150</t>
  </si>
  <si>
    <t>000 2 07 05030 13 0000 150</t>
  </si>
  <si>
    <t>000 1 16 07090 13 0000 140</t>
  </si>
  <si>
    <t>02 3 06 90200</t>
  </si>
  <si>
    <t>01 2 02 90200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</si>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</sst>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00"/>
    <numFmt numFmtId="195" formatCode="#,##0.00000_ ;\-#,##0.00000\ "/>
    <numFmt numFmtId="196" formatCode="_-* #,##0.00000_р_._-;\-* #,##0.00000_р_._-;_-* &quot;-&quot;???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#,##0.00_ ;\-#,##0.00\ "/>
    <numFmt numFmtId="202" formatCode="#,##0.00000_р_."/>
    <numFmt numFmtId="203" formatCode="#,##0.0000_ ;\-#,##0.0000\ "/>
    <numFmt numFmtId="204" formatCode="#,##0.000_ ;\-#,##0.000\ "/>
    <numFmt numFmtId="205" formatCode="#,##0.0000"/>
    <numFmt numFmtId="206" formatCode="#,##0.000"/>
    <numFmt numFmtId="207" formatCode="#,##0.000000_р_."/>
    <numFmt numFmtId="208" formatCode="#,##0.0000_р_."/>
    <numFmt numFmtId="209" formatCode="#,##0.000_р_."/>
    <numFmt numFmtId="210" formatCode="#,##0.00_р_."/>
    <numFmt numFmtId="211" formatCode="#,##0.0_р_."/>
    <numFmt numFmtId="212" formatCode="#,##0.000000"/>
    <numFmt numFmtId="213" formatCode="#,##0.000000_ ;\-#,##0.000000\ "/>
    <numFmt numFmtId="214" formatCode="#,##0_ ;\-#,##0\ "/>
    <numFmt numFmtId="215" formatCode="#,##0_р_."/>
    <numFmt numFmtId="216" formatCode="0.0%"/>
    <numFmt numFmtId="217" formatCode="0.000%"/>
  </numFmts>
  <fonts count="64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195" fontId="8" fillId="0" borderId="10" xfId="60" applyNumberFormat="1" applyFont="1" applyBorder="1" applyAlignment="1">
      <alignment horizontal="center" vertical="center"/>
    </xf>
    <xf numFmtId="195" fontId="8" fillId="0" borderId="10" xfId="60" applyNumberFormat="1" applyFont="1" applyFill="1" applyBorder="1" applyAlignment="1">
      <alignment horizontal="center" vertical="center"/>
    </xf>
    <xf numFmtId="195" fontId="7" fillId="0" borderId="10" xfId="60" applyNumberFormat="1" applyFont="1" applyFill="1" applyBorder="1" applyAlignment="1">
      <alignment horizontal="center" vertical="center"/>
    </xf>
    <xf numFmtId="194" fontId="8" fillId="0" borderId="10" xfId="60" applyNumberFormat="1" applyFont="1" applyBorder="1" applyAlignment="1">
      <alignment horizontal="center" vertical="center"/>
    </xf>
    <xf numFmtId="194" fontId="7" fillId="0" borderId="10" xfId="6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center" vertical="center"/>
    </xf>
    <xf numFmtId="194" fontId="58" fillId="0" borderId="10" xfId="6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7" fillId="0" borderId="10" xfId="0" applyFont="1" applyFill="1" applyBorder="1" applyAlignment="1">
      <alignment wrapText="1"/>
    </xf>
    <xf numFmtId="192" fontId="8" fillId="0" borderId="10" xfId="60" applyNumberFormat="1" applyFont="1" applyBorder="1" applyAlignment="1">
      <alignment horizontal="center" vertical="center"/>
    </xf>
    <xf numFmtId="192" fontId="7" fillId="0" borderId="10" xfId="60" applyNumberFormat="1" applyFont="1" applyFill="1" applyBorder="1" applyAlignment="1">
      <alignment horizontal="center" vertical="center"/>
    </xf>
    <xf numFmtId="192" fontId="8" fillId="0" borderId="10" xfId="60" applyNumberFormat="1" applyFont="1" applyFill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57" fillId="7" borderId="10" xfId="0" applyFont="1" applyFill="1" applyBorder="1" applyAlignment="1">
      <alignment horizontal="left" wrapText="1"/>
    </xf>
    <xf numFmtId="49" fontId="7" fillId="7" borderId="10" xfId="0" applyNumberFormat="1" applyFont="1" applyFill="1" applyBorder="1" applyAlignment="1">
      <alignment horizontal="center" vertical="center"/>
    </xf>
    <xf numFmtId="195" fontId="7" fillId="7" borderId="10" xfId="6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9" fillId="7" borderId="10" xfId="0" applyFont="1" applyFill="1" applyBorder="1" applyAlignment="1">
      <alignment horizontal="left" wrapText="1"/>
    </xf>
    <xf numFmtId="194" fontId="7" fillId="7" borderId="10" xfId="6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0" fontId="10" fillId="7" borderId="10" xfId="0" applyFont="1" applyFill="1" applyBorder="1" applyAlignment="1">
      <alignment horizontal="left" wrapText="1"/>
    </xf>
    <xf numFmtId="49" fontId="8" fillId="7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/>
    </xf>
    <xf numFmtId="194" fontId="1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20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191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202" fontId="1" fillId="0" borderId="0" xfId="0" applyNumberFormat="1" applyFont="1" applyFill="1" applyAlignment="1">
      <alignment/>
    </xf>
    <xf numFmtId="4" fontId="8" fillId="34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95" fontId="58" fillId="0" borderId="10" xfId="60" applyNumberFormat="1" applyFont="1" applyFill="1" applyBorder="1" applyAlignment="1">
      <alignment horizontal="center" vertical="center"/>
    </xf>
    <xf numFmtId="194" fontId="8" fillId="0" borderId="10" xfId="60" applyNumberFormat="1" applyFont="1" applyFill="1" applyBorder="1" applyAlignment="1">
      <alignment horizontal="center" vertical="center"/>
    </xf>
    <xf numFmtId="171" fontId="7" fillId="0" borderId="0" xfId="60" applyFont="1" applyAlignment="1">
      <alignment/>
    </xf>
    <xf numFmtId="171" fontId="0" fillId="0" borderId="0" xfId="60" applyFont="1" applyAlignment="1">
      <alignment/>
    </xf>
    <xf numFmtId="10" fontId="0" fillId="0" borderId="0" xfId="57" applyNumberFormat="1" applyFont="1" applyAlignment="1">
      <alignment/>
    </xf>
    <xf numFmtId="202" fontId="8" fillId="0" borderId="10" xfId="60" applyNumberFormat="1" applyFont="1" applyBorder="1" applyAlignment="1">
      <alignment horizontal="center" vertical="center"/>
    </xf>
    <xf numFmtId="202" fontId="8" fillId="0" borderId="10" xfId="60" applyNumberFormat="1" applyFont="1" applyFill="1" applyBorder="1" applyAlignment="1">
      <alignment horizontal="center" vertical="center"/>
    </xf>
    <xf numFmtId="202" fontId="7" fillId="0" borderId="10" xfId="60" applyNumberFormat="1" applyFont="1" applyFill="1" applyBorder="1" applyAlignment="1">
      <alignment horizontal="center" vertical="center"/>
    </xf>
    <xf numFmtId="202" fontId="8" fillId="7" borderId="10" xfId="60" applyNumberFormat="1" applyFont="1" applyFill="1" applyBorder="1" applyAlignment="1">
      <alignment horizontal="center" vertical="center"/>
    </xf>
    <xf numFmtId="202" fontId="7" fillId="7" borderId="10" xfId="60" applyNumberFormat="1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/>
    </xf>
    <xf numFmtId="194" fontId="8" fillId="34" borderId="10" xfId="0" applyNumberFormat="1" applyFont="1" applyFill="1" applyBorder="1" applyAlignment="1">
      <alignment horizontal="right" vertical="center" wrapText="1"/>
    </xf>
    <xf numFmtId="194" fontId="7" fillId="0" borderId="10" xfId="0" applyNumberFormat="1" applyFont="1" applyBorder="1" applyAlignment="1">
      <alignment horizontal="right" vertical="center" wrapText="1"/>
    </xf>
    <xf numFmtId="194" fontId="7" fillId="34" borderId="10" xfId="0" applyNumberFormat="1" applyFont="1" applyFill="1" applyBorder="1" applyAlignment="1">
      <alignment horizontal="right" vertical="center" wrapText="1"/>
    </xf>
    <xf numFmtId="205" fontId="8" fillId="0" borderId="10" xfId="0" applyNumberFormat="1" applyFont="1" applyFill="1" applyBorder="1" applyAlignment="1">
      <alignment horizontal="right"/>
    </xf>
    <xf numFmtId="205" fontId="7" fillId="0" borderId="12" xfId="0" applyNumberFormat="1" applyFont="1" applyFill="1" applyBorder="1" applyAlignment="1">
      <alignment horizontal="right"/>
    </xf>
    <xf numFmtId="205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wrapText="1"/>
    </xf>
    <xf numFmtId="203" fontId="7" fillId="0" borderId="10" xfId="60" applyNumberFormat="1" applyFont="1" applyFill="1" applyBorder="1" applyAlignment="1">
      <alignment horizontal="center" vertical="center"/>
    </xf>
    <xf numFmtId="203" fontId="8" fillId="0" borderId="10" xfId="60" applyNumberFormat="1" applyFont="1" applyBorder="1" applyAlignment="1">
      <alignment horizontal="center" vertical="center"/>
    </xf>
    <xf numFmtId="203" fontId="8" fillId="0" borderId="10" xfId="60" applyNumberFormat="1" applyFont="1" applyFill="1" applyBorder="1" applyAlignment="1">
      <alignment horizontal="center" vertical="center"/>
    </xf>
    <xf numFmtId="203" fontId="7" fillId="7" borderId="10" xfId="60" applyNumberFormat="1" applyFont="1" applyFill="1" applyBorder="1" applyAlignment="1">
      <alignment horizontal="center" vertical="center"/>
    </xf>
    <xf numFmtId="203" fontId="58" fillId="0" borderId="10" xfId="60" applyNumberFormat="1" applyFont="1" applyFill="1" applyBorder="1" applyAlignment="1">
      <alignment horizontal="center" vertical="center"/>
    </xf>
    <xf numFmtId="203" fontId="1" fillId="0" borderId="0" xfId="0" applyNumberFormat="1" applyFont="1" applyAlignment="1">
      <alignment/>
    </xf>
    <xf numFmtId="205" fontId="8" fillId="0" borderId="10" xfId="60" applyNumberFormat="1" applyFont="1" applyBorder="1" applyAlignment="1">
      <alignment horizontal="center" vertical="center"/>
    </xf>
    <xf numFmtId="205" fontId="7" fillId="0" borderId="10" xfId="60" applyNumberFormat="1" applyFont="1" applyFill="1" applyBorder="1" applyAlignment="1">
      <alignment horizontal="center" vertical="center"/>
    </xf>
    <xf numFmtId="205" fontId="7" fillId="7" borderId="10" xfId="60" applyNumberFormat="1" applyFont="1" applyFill="1" applyBorder="1" applyAlignment="1">
      <alignment horizontal="center" vertical="center"/>
    </xf>
    <xf numFmtId="205" fontId="58" fillId="0" borderId="10" xfId="6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9" fontId="6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49" fontId="62" fillId="0" borderId="10" xfId="0" applyNumberFormat="1" applyFont="1" applyFill="1" applyBorder="1" applyAlignment="1">
      <alignment horizontal="center" vertical="center"/>
    </xf>
    <xf numFmtId="202" fontId="62" fillId="0" borderId="10" xfId="6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 horizontal="center"/>
    </xf>
    <xf numFmtId="202" fontId="58" fillId="0" borderId="10" xfId="60" applyNumberFormat="1" applyFont="1" applyFill="1" applyBorder="1" applyAlignment="1">
      <alignment horizontal="center" vertical="center"/>
    </xf>
    <xf numFmtId="195" fontId="7" fillId="35" borderId="10" xfId="60" applyNumberFormat="1" applyFont="1" applyFill="1" applyBorder="1" applyAlignment="1">
      <alignment horizontal="center" vertical="center"/>
    </xf>
    <xf numFmtId="195" fontId="7" fillId="13" borderId="10" xfId="60" applyNumberFormat="1" applyFont="1" applyFill="1" applyBorder="1" applyAlignment="1">
      <alignment horizontal="center" vertical="center"/>
    </xf>
    <xf numFmtId="194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00390625" defaultRowHeight="12.75"/>
  <cols>
    <col min="1" max="1" width="55.625" style="0" customWidth="1"/>
    <col min="2" max="2" width="30.125" style="0" customWidth="1"/>
    <col min="3" max="3" width="20.375" style="0" customWidth="1"/>
    <col min="4" max="4" width="17.00390625" style="0" customWidth="1"/>
    <col min="5" max="5" width="19.75390625" style="0" customWidth="1"/>
    <col min="8" max="8" width="16.375" style="0" bestFit="1" customWidth="1"/>
  </cols>
  <sheetData>
    <row r="1" spans="1:5" ht="15">
      <c r="A1" s="43"/>
      <c r="B1" s="43"/>
      <c r="C1" s="43"/>
      <c r="D1" s="43" t="s">
        <v>11</v>
      </c>
      <c r="E1" s="43"/>
    </row>
    <row r="2" spans="1:5" ht="15">
      <c r="A2" s="43"/>
      <c r="B2" s="43"/>
      <c r="C2" s="43"/>
      <c r="D2" s="43" t="s">
        <v>36</v>
      </c>
      <c r="E2" s="43"/>
    </row>
    <row r="3" spans="1:5" ht="15">
      <c r="A3" s="43"/>
      <c r="B3" s="43"/>
      <c r="C3" s="43"/>
      <c r="D3" s="43" t="s">
        <v>37</v>
      </c>
      <c r="E3" s="43"/>
    </row>
    <row r="4" spans="1:5" ht="15">
      <c r="A4" s="43"/>
      <c r="B4" s="43"/>
      <c r="C4" s="43"/>
      <c r="D4" s="43" t="s">
        <v>38</v>
      </c>
      <c r="E4" s="43"/>
    </row>
    <row r="5" spans="1:5" ht="15">
      <c r="A5" s="43"/>
      <c r="B5" s="43"/>
      <c r="C5" s="43"/>
      <c r="D5" s="43" t="s">
        <v>39</v>
      </c>
      <c r="E5" s="43"/>
    </row>
    <row r="6" spans="1:5" ht="15">
      <c r="A6" s="43"/>
      <c r="B6" s="43"/>
      <c r="C6" s="43"/>
      <c r="D6" s="43" t="s">
        <v>533</v>
      </c>
      <c r="E6" s="43"/>
    </row>
    <row r="7" ht="12.75">
      <c r="A7" s="1"/>
    </row>
    <row r="8" ht="12.75">
      <c r="A8" s="1"/>
    </row>
    <row r="9" spans="1:5" ht="53.25" customHeight="1">
      <c r="A9" s="179" t="s">
        <v>469</v>
      </c>
      <c r="B9" s="179"/>
      <c r="C9" s="179"/>
      <c r="D9" s="179"/>
      <c r="E9" s="179"/>
    </row>
    <row r="10" spans="1:5" ht="22.5" customHeight="1">
      <c r="A10" s="179" t="s">
        <v>529</v>
      </c>
      <c r="B10" s="179"/>
      <c r="C10" s="179"/>
      <c r="D10" s="179"/>
      <c r="E10" s="179"/>
    </row>
    <row r="11" spans="1:5" ht="18.75">
      <c r="A11" s="71"/>
      <c r="B11" s="72"/>
      <c r="C11" s="72"/>
      <c r="D11" s="72"/>
      <c r="E11" s="72" t="s">
        <v>337</v>
      </c>
    </row>
    <row r="12" spans="1:5" ht="35.25" customHeight="1">
      <c r="A12" s="69" t="s">
        <v>22</v>
      </c>
      <c r="B12" s="69" t="s">
        <v>343</v>
      </c>
      <c r="C12" s="69" t="s">
        <v>407</v>
      </c>
      <c r="D12" s="69" t="s">
        <v>491</v>
      </c>
      <c r="E12" s="69" t="s">
        <v>530</v>
      </c>
    </row>
    <row r="13" spans="1:8" ht="56.25">
      <c r="A13" s="80" t="s">
        <v>344</v>
      </c>
      <c r="B13" s="69" t="s">
        <v>345</v>
      </c>
      <c r="C13" s="131">
        <f>C21+C14</f>
        <v>-1.1641532182693481E-10</v>
      </c>
      <c r="D13" s="81">
        <f>D21+D14</f>
        <v>90.00000000005821</v>
      </c>
      <c r="E13" s="81">
        <f>E21+E14</f>
        <v>90</v>
      </c>
      <c r="H13" s="124"/>
    </row>
    <row r="14" spans="1:5" ht="56.25">
      <c r="A14" s="80" t="s">
        <v>92</v>
      </c>
      <c r="B14" s="69" t="s">
        <v>346</v>
      </c>
      <c r="C14" s="81">
        <f>C15+C18</f>
        <v>-10000</v>
      </c>
      <c r="D14" s="81">
        <f>D15+D18</f>
        <v>0</v>
      </c>
      <c r="E14" s="81">
        <f>E15+E18</f>
        <v>0</v>
      </c>
    </row>
    <row r="15" spans="1:5" ht="69.75" customHeight="1">
      <c r="A15" s="82" t="s">
        <v>347</v>
      </c>
      <c r="B15" s="83" t="s">
        <v>348</v>
      </c>
      <c r="C15" s="79">
        <f>C16</f>
        <v>0</v>
      </c>
      <c r="D15" s="79">
        <f>D16</f>
        <v>0</v>
      </c>
      <c r="E15" s="79">
        <f>E16</f>
        <v>0</v>
      </c>
    </row>
    <row r="16" spans="1:5" ht="75">
      <c r="A16" s="82" t="s">
        <v>369</v>
      </c>
      <c r="B16" s="83" t="s">
        <v>368</v>
      </c>
      <c r="C16" s="79">
        <v>0</v>
      </c>
      <c r="D16" s="79">
        <v>0</v>
      </c>
      <c r="E16" s="79">
        <v>0</v>
      </c>
    </row>
    <row r="17" spans="1:5" ht="61.5" customHeight="1">
      <c r="A17" s="82" t="s">
        <v>367</v>
      </c>
      <c r="B17" s="83"/>
      <c r="C17" s="79">
        <v>0</v>
      </c>
      <c r="D17" s="79">
        <v>0</v>
      </c>
      <c r="E17" s="79">
        <v>0</v>
      </c>
    </row>
    <row r="18" spans="1:5" ht="75">
      <c r="A18" s="82" t="s">
        <v>349</v>
      </c>
      <c r="B18" s="83" t="s">
        <v>350</v>
      </c>
      <c r="C18" s="79">
        <f>C19</f>
        <v>-10000</v>
      </c>
      <c r="D18" s="79">
        <f>D19</f>
        <v>0</v>
      </c>
      <c r="E18" s="79">
        <f>E19</f>
        <v>0</v>
      </c>
    </row>
    <row r="19" spans="1:5" ht="75">
      <c r="A19" s="82" t="s">
        <v>364</v>
      </c>
      <c r="B19" s="83" t="s">
        <v>363</v>
      </c>
      <c r="C19" s="79">
        <v>-10000</v>
      </c>
      <c r="D19" s="79">
        <v>0</v>
      </c>
      <c r="E19" s="79">
        <v>0</v>
      </c>
    </row>
    <row r="20" spans="1:5" ht="56.25">
      <c r="A20" s="82" t="s">
        <v>367</v>
      </c>
      <c r="B20" s="83"/>
      <c r="C20" s="79">
        <v>0</v>
      </c>
      <c r="D20" s="79">
        <v>0</v>
      </c>
      <c r="E20" s="79">
        <v>0</v>
      </c>
    </row>
    <row r="21" spans="1:5" ht="37.5">
      <c r="A21" s="80" t="s">
        <v>351</v>
      </c>
      <c r="B21" s="69" t="s">
        <v>352</v>
      </c>
      <c r="C21" s="144">
        <f>C25+C22</f>
        <v>9999.999999999884</v>
      </c>
      <c r="D21" s="81">
        <f>D25+D22</f>
        <v>90.00000000005821</v>
      </c>
      <c r="E21" s="81">
        <f>E25+E22</f>
        <v>90</v>
      </c>
    </row>
    <row r="22" spans="1:6" ht="29.25" customHeight="1">
      <c r="A22" s="82" t="s">
        <v>353</v>
      </c>
      <c r="B22" s="83" t="s">
        <v>354</v>
      </c>
      <c r="C22" s="145">
        <f aca="true" t="shared" si="0" ref="C22:E23">C23</f>
        <v>-693120.5286000001</v>
      </c>
      <c r="D22" s="79">
        <f t="shared" si="0"/>
        <v>-395656.77019999997</v>
      </c>
      <c r="E22" s="79">
        <f t="shared" si="0"/>
        <v>-110659</v>
      </c>
      <c r="F22" s="84"/>
    </row>
    <row r="23" spans="1:9" ht="47.25" customHeight="1">
      <c r="A23" s="82" t="s">
        <v>355</v>
      </c>
      <c r="B23" s="83" t="s">
        <v>356</v>
      </c>
      <c r="C23" s="145">
        <f t="shared" si="0"/>
        <v>-693120.5286000001</v>
      </c>
      <c r="D23" s="79">
        <f t="shared" si="0"/>
        <v>-395656.77019999997</v>
      </c>
      <c r="E23" s="79">
        <f t="shared" si="0"/>
        <v>-110659</v>
      </c>
      <c r="F23" s="84"/>
      <c r="I23" t="s">
        <v>496</v>
      </c>
    </row>
    <row r="24" spans="1:5" ht="37.5">
      <c r="A24" s="82" t="s">
        <v>366</v>
      </c>
      <c r="B24" s="83" t="s">
        <v>362</v>
      </c>
      <c r="C24" s="146">
        <f>(-'приложение 2 (1)'!C14)+(-C16)</f>
        <v>-693120.5286000001</v>
      </c>
      <c r="D24" s="132">
        <f>(-'приложение 2 (1)'!D14)+(-D16)</f>
        <v>-395656.77019999997</v>
      </c>
      <c r="E24" s="132">
        <f>(-'приложение 2 (1)'!E14)+(-E16)</f>
        <v>-110659</v>
      </c>
    </row>
    <row r="25" spans="1:5" ht="33" customHeight="1">
      <c r="A25" s="82" t="s">
        <v>357</v>
      </c>
      <c r="B25" s="83" t="s">
        <v>358</v>
      </c>
      <c r="C25" s="145">
        <f aca="true" t="shared" si="1" ref="C25:E26">C26</f>
        <v>703120.5286</v>
      </c>
      <c r="D25" s="79">
        <f t="shared" si="1"/>
        <v>395746.7702</v>
      </c>
      <c r="E25" s="79">
        <f t="shared" si="1"/>
        <v>110749</v>
      </c>
    </row>
    <row r="26" spans="1:5" ht="39.75" customHeight="1">
      <c r="A26" s="82" t="s">
        <v>359</v>
      </c>
      <c r="B26" s="83" t="s">
        <v>360</v>
      </c>
      <c r="C26" s="145">
        <f t="shared" si="1"/>
        <v>703120.5286</v>
      </c>
      <c r="D26" s="79">
        <f t="shared" si="1"/>
        <v>395746.7702</v>
      </c>
      <c r="E26" s="79">
        <f t="shared" si="1"/>
        <v>110749</v>
      </c>
    </row>
    <row r="27" spans="1:5" ht="48" customHeight="1">
      <c r="A27" s="82" t="s">
        <v>365</v>
      </c>
      <c r="B27" s="83" t="s">
        <v>361</v>
      </c>
      <c r="C27" s="146">
        <f>'приложение 7 (1)'!G15-C19</f>
        <v>703120.5286</v>
      </c>
      <c r="D27" s="132">
        <f>'приложение 7 (1)'!H15-D19</f>
        <v>395746.7702</v>
      </c>
      <c r="E27" s="132">
        <f>'приложение 7 (1)'!I15-E19</f>
        <v>110749</v>
      </c>
    </row>
    <row r="41" ht="56.25" customHeight="1"/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N9" sqref="N9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7.625" style="0" customWidth="1"/>
    <col min="7" max="7" width="15.375" style="0" customWidth="1"/>
    <col min="8" max="8" width="17.125" style="0" customWidth="1"/>
  </cols>
  <sheetData>
    <row r="1" spans="1:6" ht="15">
      <c r="A1" s="5"/>
      <c r="B1" s="40"/>
      <c r="C1" s="40"/>
      <c r="D1" s="40"/>
      <c r="E1" s="40" t="s">
        <v>0</v>
      </c>
      <c r="F1" s="40"/>
    </row>
    <row r="2" spans="1:6" ht="15">
      <c r="A2" s="14"/>
      <c r="B2" s="40"/>
      <c r="C2" s="40"/>
      <c r="D2" s="40"/>
      <c r="E2" s="40" t="s">
        <v>36</v>
      </c>
      <c r="F2" s="40"/>
    </row>
    <row r="3" spans="1:6" ht="15">
      <c r="A3" s="5"/>
      <c r="B3" s="40"/>
      <c r="C3" s="40"/>
      <c r="D3" s="40"/>
      <c r="E3" s="40" t="s">
        <v>37</v>
      </c>
      <c r="F3" s="40"/>
    </row>
    <row r="4" spans="1:6" ht="15">
      <c r="A4" s="5"/>
      <c r="B4" s="40"/>
      <c r="C4" s="40"/>
      <c r="D4" s="40"/>
      <c r="E4" s="40" t="s">
        <v>38</v>
      </c>
      <c r="F4" s="40"/>
    </row>
    <row r="5" spans="1:6" ht="15">
      <c r="A5" s="5"/>
      <c r="B5" s="40"/>
      <c r="C5" s="40"/>
      <c r="D5" s="40"/>
      <c r="E5" s="40" t="s">
        <v>39</v>
      </c>
      <c r="F5" s="40"/>
    </row>
    <row r="6" spans="1:6" ht="15">
      <c r="A6" s="5"/>
      <c r="B6" s="40"/>
      <c r="C6" s="40"/>
      <c r="D6" s="40"/>
      <c r="E6" s="40" t="str">
        <f>'приложение 9(1)'!H6</f>
        <v>от "20" декабря 2019 года №60</v>
      </c>
      <c r="F6" s="40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8" ht="57" customHeight="1">
      <c r="A9" s="189" t="s">
        <v>583</v>
      </c>
      <c r="B9" s="189"/>
      <c r="C9" s="189"/>
      <c r="D9" s="189"/>
      <c r="E9" s="189"/>
      <c r="F9" s="189"/>
      <c r="G9" s="189"/>
      <c r="H9" s="189"/>
    </row>
    <row r="10" spans="1:6" ht="12.75">
      <c r="A10" s="5"/>
      <c r="B10" s="5"/>
      <c r="C10" s="5"/>
      <c r="D10" s="5"/>
      <c r="E10" s="5"/>
      <c r="F10" s="5"/>
    </row>
    <row r="11" spans="1:8" ht="12.75">
      <c r="A11" s="5"/>
      <c r="B11" s="5"/>
      <c r="C11" s="5"/>
      <c r="D11" s="5"/>
      <c r="E11" s="5"/>
      <c r="F11" s="5"/>
      <c r="H11" s="5" t="s">
        <v>65</v>
      </c>
    </row>
    <row r="12" spans="1:8" s="39" customFormat="1" ht="30.75" customHeight="1">
      <c r="A12" s="23" t="s">
        <v>22</v>
      </c>
      <c r="B12" s="23" t="s">
        <v>34</v>
      </c>
      <c r="C12" s="23" t="s">
        <v>33</v>
      </c>
      <c r="D12" s="23" t="s">
        <v>24</v>
      </c>
      <c r="E12" s="23" t="s">
        <v>23</v>
      </c>
      <c r="F12" s="24" t="s">
        <v>407</v>
      </c>
      <c r="G12" s="24" t="s">
        <v>491</v>
      </c>
      <c r="H12" s="24" t="s">
        <v>530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8" ht="93" customHeight="1">
      <c r="A14" s="64" t="s">
        <v>230</v>
      </c>
      <c r="B14" s="46" t="s">
        <v>137</v>
      </c>
      <c r="C14" s="46"/>
      <c r="D14" s="46"/>
      <c r="E14" s="46"/>
      <c r="F14" s="63">
        <f>F15</f>
        <v>0</v>
      </c>
      <c r="G14" s="63">
        <v>400</v>
      </c>
      <c r="H14" s="63">
        <v>400</v>
      </c>
    </row>
    <row r="15" spans="1:8" ht="36.75" customHeight="1">
      <c r="A15" s="21" t="s">
        <v>220</v>
      </c>
      <c r="B15" s="4" t="s">
        <v>222</v>
      </c>
      <c r="C15" s="4"/>
      <c r="D15" s="4"/>
      <c r="E15" s="4"/>
      <c r="F15" s="22">
        <f>F16</f>
        <v>0</v>
      </c>
      <c r="G15" s="22">
        <v>400</v>
      </c>
      <c r="H15" s="22">
        <v>400</v>
      </c>
    </row>
    <row r="16" spans="1:8" ht="100.5" customHeight="1">
      <c r="A16" s="11" t="s">
        <v>153</v>
      </c>
      <c r="B16" s="19" t="s">
        <v>228</v>
      </c>
      <c r="C16" s="19"/>
      <c r="D16" s="19"/>
      <c r="E16" s="19"/>
      <c r="F16" s="18">
        <f>F17</f>
        <v>0</v>
      </c>
      <c r="G16" s="18">
        <f>G17</f>
        <v>400</v>
      </c>
      <c r="H16" s="18">
        <f>H17</f>
        <v>400</v>
      </c>
    </row>
    <row r="17" spans="1:8" ht="53.25" customHeight="1">
      <c r="A17" s="27" t="s">
        <v>156</v>
      </c>
      <c r="B17" s="19" t="s">
        <v>229</v>
      </c>
      <c r="C17" s="19" t="s">
        <v>45</v>
      </c>
      <c r="D17" s="19" t="s">
        <v>32</v>
      </c>
      <c r="E17" s="19" t="s">
        <v>66</v>
      </c>
      <c r="F17" s="18">
        <f>'приложение 9(1)'!G60</f>
        <v>0</v>
      </c>
      <c r="G17" s="18">
        <f>'приложение 9(1)'!H60</f>
        <v>400</v>
      </c>
      <c r="H17" s="18">
        <f>'приложение 9(1)'!I60</f>
        <v>400</v>
      </c>
    </row>
  </sheetData>
  <sheetProtection/>
  <mergeCells count="1">
    <mergeCell ref="A9:H9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90" zoomScaleSheetLayoutView="90" zoomScalePageLayoutView="0" workbookViewId="0" topLeftCell="A1">
      <selection activeCell="H18" sqref="H18"/>
    </sheetView>
  </sheetViews>
  <sheetFormatPr defaultColWidth="9.00390625" defaultRowHeight="12.75"/>
  <cols>
    <col min="2" max="2" width="73.75390625" style="0" customWidth="1"/>
    <col min="3" max="3" width="19.625" style="0" customWidth="1"/>
    <col min="4" max="4" width="17.375" style="0" customWidth="1"/>
    <col min="5" max="5" width="16.375" style="0" customWidth="1"/>
  </cols>
  <sheetData>
    <row r="1" spans="2:5" ht="15">
      <c r="B1" s="30"/>
      <c r="C1" s="44" t="s">
        <v>3</v>
      </c>
      <c r="D1" s="41"/>
      <c r="E1" s="41"/>
    </row>
    <row r="2" spans="2:5" ht="15">
      <c r="B2" s="30"/>
      <c r="C2" s="44" t="s">
        <v>36</v>
      </c>
      <c r="D2" s="41"/>
      <c r="E2" s="41"/>
    </row>
    <row r="3" spans="2:5" ht="15">
      <c r="B3" s="30"/>
      <c r="C3" s="44" t="s">
        <v>37</v>
      </c>
      <c r="D3" s="41"/>
      <c r="E3" s="41"/>
    </row>
    <row r="4" spans="2:5" ht="15">
      <c r="B4" s="30"/>
      <c r="C4" s="44" t="s">
        <v>38</v>
      </c>
      <c r="D4" s="41"/>
      <c r="E4" s="41"/>
    </row>
    <row r="5" spans="2:5" ht="15">
      <c r="B5" s="30"/>
      <c r="C5" s="44" t="s">
        <v>39</v>
      </c>
      <c r="D5" s="41"/>
      <c r="E5" s="41"/>
    </row>
    <row r="6" spans="2:5" ht="15">
      <c r="B6" s="30"/>
      <c r="C6" s="44" t="str">
        <f>'приложение 10(1)'!E6</f>
        <v>от "20" декабря 2019 года №60</v>
      </c>
      <c r="D6" s="41"/>
      <c r="E6" s="41"/>
    </row>
    <row r="7" spans="2:3" ht="12.75">
      <c r="B7" s="5"/>
      <c r="C7" s="5"/>
    </row>
    <row r="8" spans="2:3" ht="12.75">
      <c r="B8" s="5"/>
      <c r="C8" s="5"/>
    </row>
    <row r="9" spans="1:5" ht="28.5" customHeight="1">
      <c r="A9" s="188" t="s">
        <v>494</v>
      </c>
      <c r="B9" s="188"/>
      <c r="C9" s="188"/>
      <c r="D9" s="188"/>
      <c r="E9" s="188"/>
    </row>
    <row r="10" spans="2:3" ht="12.75">
      <c r="B10" s="5"/>
      <c r="C10" s="5"/>
    </row>
    <row r="11" spans="2:5" ht="12.75">
      <c r="B11" s="5"/>
      <c r="C11" s="5"/>
      <c r="D11" s="5"/>
      <c r="E11" s="5" t="s">
        <v>72</v>
      </c>
    </row>
    <row r="12" spans="1:5" ht="45" customHeight="1">
      <c r="A12" s="38"/>
      <c r="B12" s="23" t="s">
        <v>22</v>
      </c>
      <c r="C12" s="24" t="s">
        <v>407</v>
      </c>
      <c r="D12" s="24" t="s">
        <v>491</v>
      </c>
      <c r="E12" s="24" t="s">
        <v>530</v>
      </c>
    </row>
    <row r="13" spans="1:5" ht="13.5" customHeight="1">
      <c r="A13" s="23">
        <v>1</v>
      </c>
      <c r="B13" s="23">
        <v>2</v>
      </c>
      <c r="C13" s="24">
        <v>3</v>
      </c>
      <c r="D13" s="24">
        <v>4</v>
      </c>
      <c r="E13" s="24">
        <v>5</v>
      </c>
    </row>
    <row r="14" spans="1:5" ht="30.75" customHeight="1">
      <c r="A14" s="23"/>
      <c r="B14" s="65" t="s">
        <v>70</v>
      </c>
      <c r="C14" s="104">
        <f>C16</f>
        <v>27269.5</v>
      </c>
      <c r="D14" s="104">
        <f>D16</f>
        <v>27908.3</v>
      </c>
      <c r="E14" s="104">
        <f>E16</f>
        <v>28948.3</v>
      </c>
    </row>
    <row r="15" spans="1:5" ht="13.5" customHeight="1">
      <c r="A15" s="23"/>
      <c r="B15" s="28" t="s">
        <v>71</v>
      </c>
      <c r="C15" s="105"/>
      <c r="D15" s="105"/>
      <c r="E15" s="105"/>
    </row>
    <row r="16" spans="1:5" ht="61.5" customHeight="1">
      <c r="A16" s="23">
        <v>1</v>
      </c>
      <c r="B16" s="64" t="s">
        <v>69</v>
      </c>
      <c r="C16" s="106">
        <f>C17</f>
        <v>27269.5</v>
      </c>
      <c r="D16" s="106">
        <f aca="true" t="shared" si="0" ref="D16:E18">D17</f>
        <v>27908.3</v>
      </c>
      <c r="E16" s="106">
        <f t="shared" si="0"/>
        <v>28948.3</v>
      </c>
    </row>
    <row r="17" spans="1:5" ht="34.5" customHeight="1">
      <c r="A17" s="23"/>
      <c r="B17" s="66" t="s">
        <v>261</v>
      </c>
      <c r="C17" s="107">
        <f>C18</f>
        <v>27269.5</v>
      </c>
      <c r="D17" s="107">
        <f t="shared" si="0"/>
        <v>27908.3</v>
      </c>
      <c r="E17" s="107">
        <f t="shared" si="0"/>
        <v>28948.3</v>
      </c>
    </row>
    <row r="18" spans="1:5" ht="45" customHeight="1">
      <c r="A18" s="23"/>
      <c r="B18" s="26" t="s">
        <v>167</v>
      </c>
      <c r="C18" s="108">
        <f>C19+C20</f>
        <v>27269.5</v>
      </c>
      <c r="D18" s="108">
        <f t="shared" si="0"/>
        <v>27908.3</v>
      </c>
      <c r="E18" s="108">
        <f t="shared" si="0"/>
        <v>28948.3</v>
      </c>
    </row>
    <row r="19" spans="1:5" ht="31.5">
      <c r="A19" s="67"/>
      <c r="B19" s="68" t="s">
        <v>462</v>
      </c>
      <c r="C19" s="108">
        <f>'приложение 9(1)'!G66</f>
        <v>27269.5</v>
      </c>
      <c r="D19" s="108">
        <f>'приложение 9(1)'!H66</f>
        <v>27908.3</v>
      </c>
      <c r="E19" s="108">
        <f>'приложение 9(1)'!I66</f>
        <v>28948.3</v>
      </c>
    </row>
    <row r="20" spans="1:5" ht="47.25" hidden="1">
      <c r="A20" s="67"/>
      <c r="B20" s="68" t="s">
        <v>464</v>
      </c>
      <c r="C20" s="123">
        <v>0</v>
      </c>
      <c r="D20" s="123">
        <f>'приложение 9(1)'!H64</f>
        <v>0</v>
      </c>
      <c r="E20" s="123">
        <f>'приложение 9(1)'!I64</f>
        <v>0</v>
      </c>
    </row>
  </sheetData>
  <sheetProtection/>
  <mergeCells count="1">
    <mergeCell ref="A9:E9"/>
  </mergeCells>
  <printOptions/>
  <pageMargins left="1.1023622047244095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30" zoomScaleSheetLayoutView="130" zoomScalePageLayoutView="0" workbookViewId="0" topLeftCell="A7">
      <selection activeCell="H12" sqref="H12"/>
    </sheetView>
  </sheetViews>
  <sheetFormatPr defaultColWidth="9.00390625" defaultRowHeight="12.75"/>
  <cols>
    <col min="1" max="1" width="4.875" style="0" customWidth="1"/>
    <col min="2" max="2" width="55.75390625" style="0" customWidth="1"/>
    <col min="3" max="3" width="17.375" style="0" customWidth="1"/>
    <col min="4" max="4" width="18.125" style="0" customWidth="1"/>
    <col min="5" max="5" width="17.375" style="0" customWidth="1"/>
  </cols>
  <sheetData>
    <row r="1" spans="3:5" ht="15">
      <c r="C1" s="191" t="s">
        <v>4</v>
      </c>
      <c r="D1" s="191"/>
      <c r="E1" s="62"/>
    </row>
    <row r="2" spans="3:5" ht="15">
      <c r="C2" s="191" t="s">
        <v>36</v>
      </c>
      <c r="D2" s="191"/>
      <c r="E2" s="62"/>
    </row>
    <row r="3" spans="3:4" ht="15">
      <c r="C3" s="191" t="s">
        <v>37</v>
      </c>
      <c r="D3" s="191"/>
    </row>
    <row r="4" spans="1:4" ht="15.75">
      <c r="A4" s="8"/>
      <c r="B4" s="8"/>
      <c r="C4" s="191" t="s">
        <v>38</v>
      </c>
      <c r="D4" s="191"/>
    </row>
    <row r="5" spans="1:4" ht="15.75">
      <c r="A5" s="8"/>
      <c r="B5" s="8"/>
      <c r="C5" s="191" t="s">
        <v>39</v>
      </c>
      <c r="D5" s="191"/>
    </row>
    <row r="6" spans="1:4" ht="15.75">
      <c r="A6" s="8"/>
      <c r="B6" s="8"/>
      <c r="C6" s="191" t="str">
        <f>'приложение 11(1)'!C6</f>
        <v>от "20" декабря 2019 года №60</v>
      </c>
      <c r="D6" s="191"/>
    </row>
    <row r="7" spans="1:5" ht="54" customHeight="1">
      <c r="A7" s="190" t="s">
        <v>495</v>
      </c>
      <c r="B7" s="190"/>
      <c r="C7" s="190"/>
      <c r="D7" s="190"/>
      <c r="E7" s="190"/>
    </row>
    <row r="8" spans="1:5" ht="15.75">
      <c r="A8" s="190" t="str">
        <f>'приложение 9(1)'!A10:I10</f>
        <v> на 2020 год и на плановый период 2021 и 2022 годов</v>
      </c>
      <c r="B8" s="190"/>
      <c r="C8" s="190"/>
      <c r="D8" s="190"/>
      <c r="E8" s="190"/>
    </row>
    <row r="9" spans="1:5" ht="15.75">
      <c r="A9" s="8"/>
      <c r="B9" s="8"/>
      <c r="C9" s="8"/>
      <c r="E9" s="5" t="s">
        <v>72</v>
      </c>
    </row>
    <row r="10" spans="1:5" ht="15.75">
      <c r="A10" s="24" t="s">
        <v>90</v>
      </c>
      <c r="B10" s="24" t="s">
        <v>97</v>
      </c>
      <c r="C10" s="24" t="s">
        <v>407</v>
      </c>
      <c r="D10" s="24" t="s">
        <v>491</v>
      </c>
      <c r="E10" s="24" t="s">
        <v>530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92</v>
      </c>
      <c r="C12" s="105">
        <f>C14-(-C13)</f>
        <v>-10000</v>
      </c>
      <c r="D12" s="105">
        <f>D14-D13</f>
        <v>0</v>
      </c>
      <c r="E12" s="105">
        <v>0</v>
      </c>
    </row>
    <row r="13" spans="1:5" ht="15.75">
      <c r="A13" s="29"/>
      <c r="B13" s="21" t="s">
        <v>93</v>
      </c>
      <c r="C13" s="105">
        <v>0</v>
      </c>
      <c r="D13" s="105">
        <v>0</v>
      </c>
      <c r="E13" s="105">
        <v>0</v>
      </c>
    </row>
    <row r="14" spans="1:5" ht="15.75">
      <c r="A14" s="29"/>
      <c r="B14" s="21" t="s">
        <v>94</v>
      </c>
      <c r="C14" s="105">
        <v>-10000</v>
      </c>
      <c r="D14" s="105">
        <v>0</v>
      </c>
      <c r="E14" s="105">
        <v>0</v>
      </c>
    </row>
    <row r="15" spans="1:5" ht="15.75">
      <c r="A15" s="29"/>
      <c r="B15" s="21" t="s">
        <v>95</v>
      </c>
      <c r="C15" s="105">
        <v>0</v>
      </c>
      <c r="D15" s="105">
        <v>0</v>
      </c>
      <c r="E15" s="105">
        <v>0</v>
      </c>
    </row>
    <row r="16" spans="1:5" ht="31.5">
      <c r="A16" s="29">
        <v>2</v>
      </c>
      <c r="B16" s="21" t="s">
        <v>96</v>
      </c>
      <c r="C16" s="105">
        <v>0</v>
      </c>
      <c r="D16" s="105">
        <v>0</v>
      </c>
      <c r="E16" s="105">
        <v>0</v>
      </c>
    </row>
    <row r="17" spans="1:5" ht="15.75">
      <c r="A17" s="29"/>
      <c r="B17" s="21" t="s">
        <v>93</v>
      </c>
      <c r="C17" s="105">
        <v>0</v>
      </c>
      <c r="D17" s="105">
        <v>0</v>
      </c>
      <c r="E17" s="105">
        <v>0</v>
      </c>
    </row>
    <row r="18" spans="1:5" ht="15.75">
      <c r="A18" s="29"/>
      <c r="B18" s="21" t="s">
        <v>91</v>
      </c>
      <c r="C18" s="105">
        <v>0</v>
      </c>
      <c r="D18" s="105">
        <v>0</v>
      </c>
      <c r="E18" s="105">
        <v>0</v>
      </c>
    </row>
    <row r="19" spans="1:5" ht="47.25">
      <c r="A19" s="29">
        <v>3</v>
      </c>
      <c r="B19" s="21" t="s">
        <v>98</v>
      </c>
      <c r="C19" s="105">
        <f>C21-(-C20)</f>
        <v>-10000</v>
      </c>
      <c r="D19" s="105">
        <f>D21-D20</f>
        <v>0</v>
      </c>
      <c r="E19" s="105">
        <v>0</v>
      </c>
    </row>
    <row r="20" spans="1:5" ht="15.75">
      <c r="A20" s="29"/>
      <c r="B20" s="21" t="s">
        <v>93</v>
      </c>
      <c r="C20" s="105">
        <v>0</v>
      </c>
      <c r="D20" s="105">
        <v>0</v>
      </c>
      <c r="E20" s="105">
        <v>0</v>
      </c>
    </row>
    <row r="21" spans="1:5" ht="15.75">
      <c r="A21" s="29"/>
      <c r="B21" s="21" t="s">
        <v>91</v>
      </c>
      <c r="C21" s="105">
        <v>-10000</v>
      </c>
      <c r="D21" s="105">
        <v>0</v>
      </c>
      <c r="E21" s="105">
        <v>0</v>
      </c>
    </row>
  </sheetData>
  <sheetProtection/>
  <mergeCells count="8">
    <mergeCell ref="A8:E8"/>
    <mergeCell ref="A7:E7"/>
    <mergeCell ref="C1:D1"/>
    <mergeCell ref="C2:D2"/>
    <mergeCell ref="C3:D3"/>
    <mergeCell ref="C4:D4"/>
    <mergeCell ref="C5:D5"/>
    <mergeCell ref="C6:D6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9:K16"/>
  <sheetViews>
    <sheetView zoomScalePageLayoutView="0" workbookViewId="0" topLeftCell="A1">
      <selection activeCell="K14" sqref="K14:K16"/>
    </sheetView>
  </sheetViews>
  <sheetFormatPr defaultColWidth="9.00390625" defaultRowHeight="12.75"/>
  <cols>
    <col min="9" max="9" width="20.375" style="0" bestFit="1" customWidth="1"/>
    <col min="11" max="11" width="15.625" style="0" bestFit="1" customWidth="1"/>
  </cols>
  <sheetData>
    <row r="9" ht="12.75">
      <c r="K9" s="136">
        <v>45937170.5</v>
      </c>
    </row>
    <row r="11" ht="12.75">
      <c r="K11" s="137">
        <f>I14/K9</f>
        <v>0.2959949503202423</v>
      </c>
    </row>
    <row r="13" ht="12.75">
      <c r="I13" s="136">
        <v>66294600</v>
      </c>
    </row>
    <row r="14" spans="9:11" ht="18.75">
      <c r="I14" s="135">
        <v>13597170.5</v>
      </c>
      <c r="K14">
        <v>11823.308</v>
      </c>
    </row>
    <row r="15" ht="12.75">
      <c r="K15">
        <v>1113.8625</v>
      </c>
    </row>
    <row r="16" spans="9:11" ht="12.75">
      <c r="I16" s="136">
        <v>79891770.5</v>
      </c>
      <c r="K16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6"/>
  <sheetViews>
    <sheetView view="pageBreakPreview" zoomScale="145" zoomScaleSheetLayoutView="145" zoomScalePageLayoutView="0" workbookViewId="0" topLeftCell="A45">
      <selection activeCell="C14" sqref="C14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20.00390625" style="0" customWidth="1"/>
    <col min="4" max="4" width="17.625" style="0" customWidth="1"/>
    <col min="5" max="5" width="17.875" style="0" customWidth="1"/>
    <col min="6" max="6" width="13.00390625" style="0" bestFit="1" customWidth="1"/>
  </cols>
  <sheetData>
    <row r="1" spans="1:3" ht="15">
      <c r="A1" s="1"/>
      <c r="B1" s="43"/>
      <c r="C1" s="43" t="s">
        <v>12</v>
      </c>
    </row>
    <row r="2" spans="1:3" ht="15">
      <c r="A2" s="1"/>
      <c r="B2" s="43"/>
      <c r="C2" s="43" t="s">
        <v>36</v>
      </c>
    </row>
    <row r="3" spans="1:3" ht="15">
      <c r="A3" s="1"/>
      <c r="B3" s="43"/>
      <c r="C3" s="43" t="s">
        <v>37</v>
      </c>
    </row>
    <row r="4" spans="1:3" ht="15">
      <c r="A4" s="1"/>
      <c r="B4" s="43"/>
      <c r="C4" s="43" t="s">
        <v>38</v>
      </c>
    </row>
    <row r="5" spans="1:3" ht="15">
      <c r="A5" s="1"/>
      <c r="B5" s="43"/>
      <c r="C5" s="43" t="s">
        <v>39</v>
      </c>
    </row>
    <row r="6" spans="1:3" ht="15">
      <c r="A6" s="1"/>
      <c r="B6" s="43"/>
      <c r="C6" s="43" t="str">
        <f>'приложение 1 (2)'!D6</f>
        <v>от "20" декабря 2019 года №60</v>
      </c>
    </row>
    <row r="7" spans="1:2" ht="12.75">
      <c r="A7" s="1"/>
      <c r="B7" s="1"/>
    </row>
    <row r="8" spans="1:2" ht="12.75">
      <c r="A8" s="1"/>
      <c r="B8" s="1"/>
    </row>
    <row r="9" spans="1:5" ht="69.75" customHeight="1">
      <c r="A9" s="180" t="s">
        <v>532</v>
      </c>
      <c r="B9" s="180"/>
      <c r="C9" s="180"/>
      <c r="D9" s="180"/>
      <c r="E9" s="180"/>
    </row>
    <row r="10" spans="1:5" ht="21.75" customHeight="1">
      <c r="A10" s="180" t="str">
        <f>'приложение 1 (2)'!A10:E10</f>
        <v> на 2020 год и на плановый период 2021 и 2022 годов</v>
      </c>
      <c r="B10" s="180"/>
      <c r="C10" s="180"/>
      <c r="D10" s="180"/>
      <c r="E10" s="180"/>
    </row>
    <row r="11" spans="1:5" ht="18.75">
      <c r="A11" s="71"/>
      <c r="B11" s="92"/>
      <c r="C11" s="92"/>
      <c r="D11" s="92" t="s">
        <v>289</v>
      </c>
      <c r="E11" s="72" t="s">
        <v>337</v>
      </c>
    </row>
    <row r="12" spans="1:5" ht="35.25" customHeight="1">
      <c r="A12" s="69" t="s">
        <v>287</v>
      </c>
      <c r="B12" s="69" t="s">
        <v>288</v>
      </c>
      <c r="C12" s="69" t="s">
        <v>407</v>
      </c>
      <c r="D12" s="69" t="s">
        <v>491</v>
      </c>
      <c r="E12" s="69" t="s">
        <v>530</v>
      </c>
    </row>
    <row r="13" spans="1:5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</row>
    <row r="14" spans="1:5" ht="18.75">
      <c r="A14" s="78" t="s">
        <v>297</v>
      </c>
      <c r="B14" s="70" t="s">
        <v>25</v>
      </c>
      <c r="C14" s="166">
        <f>C15+C50</f>
        <v>693120.5286000001</v>
      </c>
      <c r="D14" s="147">
        <f>D15+D50</f>
        <v>395656.77019999997</v>
      </c>
      <c r="E14" s="125">
        <f>E15+E50</f>
        <v>110659</v>
      </c>
    </row>
    <row r="15" spans="1:7" ht="22.5" customHeight="1">
      <c r="A15" s="77" t="s">
        <v>296</v>
      </c>
      <c r="B15" s="75" t="s">
        <v>332</v>
      </c>
      <c r="C15" s="167">
        <f>C16+C22+C26+C28+C30+C35+C39+C43+C48</f>
        <v>95138.00000000001</v>
      </c>
      <c r="D15" s="126">
        <f>D16+D22+D26+D28+D30+D35+D39+D43</f>
        <v>96709.3</v>
      </c>
      <c r="E15" s="126">
        <f>E16+E22+E26+E28+E30+E35+E39+E43</f>
        <v>100612.3</v>
      </c>
      <c r="F15">
        <f>D15*2.5%</f>
        <v>2417.7325</v>
      </c>
      <c r="G15">
        <f>E15*5%</f>
        <v>5030.615000000001</v>
      </c>
    </row>
    <row r="16" spans="1:5" ht="25.5" customHeight="1">
      <c r="A16" s="77" t="s">
        <v>290</v>
      </c>
      <c r="B16" s="77" t="s">
        <v>295</v>
      </c>
      <c r="C16" s="168">
        <f>C17+C18+C19+C20+C21</f>
        <v>38897</v>
      </c>
      <c r="D16" s="127">
        <f>D17+D18+D19+D20+D21</f>
        <v>41620</v>
      </c>
      <c r="E16" s="127">
        <f>E17+E18+E19+E20+E21</f>
        <v>44533</v>
      </c>
    </row>
    <row r="17" spans="1:5" ht="131.25">
      <c r="A17" s="73" t="s">
        <v>291</v>
      </c>
      <c r="B17" s="73" t="s">
        <v>333</v>
      </c>
      <c r="C17" s="168">
        <f>38331.3-202.9-50.9</f>
        <v>38077.5</v>
      </c>
      <c r="D17" s="127">
        <v>41170</v>
      </c>
      <c r="E17" s="127">
        <v>43833</v>
      </c>
    </row>
    <row r="18" spans="1:5" ht="192" customHeight="1">
      <c r="A18" s="74" t="s">
        <v>292</v>
      </c>
      <c r="B18" s="74" t="s">
        <v>334</v>
      </c>
      <c r="C18" s="168">
        <f>465.7+202.9</f>
        <v>668.6</v>
      </c>
      <c r="D18" s="127">
        <v>300</v>
      </c>
      <c r="E18" s="127">
        <v>350</v>
      </c>
    </row>
    <row r="19" spans="1:5" ht="75">
      <c r="A19" s="74" t="s">
        <v>293</v>
      </c>
      <c r="B19" s="74" t="s">
        <v>335</v>
      </c>
      <c r="C19" s="168">
        <f>100+50.9</f>
        <v>150.9</v>
      </c>
      <c r="D19" s="127">
        <v>150</v>
      </c>
      <c r="E19" s="127">
        <v>350</v>
      </c>
    </row>
    <row r="20" spans="1:5" ht="150" hidden="1">
      <c r="A20" s="74" t="s">
        <v>294</v>
      </c>
      <c r="B20" s="74" t="s">
        <v>336</v>
      </c>
      <c r="C20" s="168">
        <v>0</v>
      </c>
      <c r="D20" s="127">
        <v>0</v>
      </c>
      <c r="E20" s="127">
        <v>0</v>
      </c>
    </row>
    <row r="21" spans="1:5" ht="150" hidden="1">
      <c r="A21" s="74" t="s">
        <v>524</v>
      </c>
      <c r="B21" s="74" t="s">
        <v>525</v>
      </c>
      <c r="C21" s="168">
        <v>0</v>
      </c>
      <c r="D21" s="127">
        <v>0</v>
      </c>
      <c r="E21" s="127">
        <v>0</v>
      </c>
    </row>
    <row r="22" spans="1:5" ht="56.25">
      <c r="A22" s="74" t="s">
        <v>314</v>
      </c>
      <c r="B22" s="74" t="s">
        <v>298</v>
      </c>
      <c r="C22" s="168">
        <f>C23+C24+C25</f>
        <v>11735.5</v>
      </c>
      <c r="D22" s="127">
        <f>D23+D24+D25</f>
        <v>12374.300000000001</v>
      </c>
      <c r="E22" s="127">
        <f>E23+E24+E25</f>
        <v>13414.3</v>
      </c>
    </row>
    <row r="23" spans="1:5" ht="112.5">
      <c r="A23" s="74" t="s">
        <v>315</v>
      </c>
      <c r="B23" s="75" t="s">
        <v>282</v>
      </c>
      <c r="C23" s="168">
        <v>4659</v>
      </c>
      <c r="D23" s="127">
        <v>4912.6</v>
      </c>
      <c r="E23" s="127">
        <v>5325.5</v>
      </c>
    </row>
    <row r="24" spans="1:5" ht="150">
      <c r="A24" s="74" t="s">
        <v>316</v>
      </c>
      <c r="B24" s="75" t="s">
        <v>283</v>
      </c>
      <c r="C24" s="168">
        <v>35.2</v>
      </c>
      <c r="D24" s="127">
        <v>37.1</v>
      </c>
      <c r="E24" s="127">
        <v>40.2</v>
      </c>
    </row>
    <row r="25" spans="1:5" ht="112.5" customHeight="1">
      <c r="A25" s="74" t="s">
        <v>317</v>
      </c>
      <c r="B25" s="75" t="s">
        <v>284</v>
      </c>
      <c r="C25" s="168">
        <v>7041.3</v>
      </c>
      <c r="D25" s="127">
        <v>7424.6</v>
      </c>
      <c r="E25" s="127">
        <v>8048.6</v>
      </c>
    </row>
    <row r="26" spans="1:5" ht="18.75">
      <c r="A26" s="74" t="s">
        <v>318</v>
      </c>
      <c r="B26" s="74" t="s">
        <v>299</v>
      </c>
      <c r="C26" s="168">
        <f>C27</f>
        <v>851.3000000000001</v>
      </c>
      <c r="D26" s="127">
        <f>D27</f>
        <v>800</v>
      </c>
      <c r="E26" s="127">
        <f>E27</f>
        <v>800</v>
      </c>
    </row>
    <row r="27" spans="1:5" ht="18.75">
      <c r="A27" s="74" t="s">
        <v>319</v>
      </c>
      <c r="B27" s="74" t="s">
        <v>299</v>
      </c>
      <c r="C27" s="168">
        <f>833.1+18.2</f>
        <v>851.3000000000001</v>
      </c>
      <c r="D27" s="127">
        <v>800</v>
      </c>
      <c r="E27" s="127">
        <v>800</v>
      </c>
    </row>
    <row r="28" spans="1:5" ht="26.25" customHeight="1">
      <c r="A28" s="74" t="s">
        <v>342</v>
      </c>
      <c r="B28" s="75" t="s">
        <v>80</v>
      </c>
      <c r="C28" s="168">
        <f>C29</f>
        <v>2500</v>
      </c>
      <c r="D28" s="127">
        <f>D29</f>
        <v>2500</v>
      </c>
      <c r="E28" s="127">
        <f>E29</f>
        <v>2500</v>
      </c>
    </row>
    <row r="29" spans="1:5" ht="75">
      <c r="A29" s="74" t="s">
        <v>320</v>
      </c>
      <c r="B29" s="74" t="s">
        <v>300</v>
      </c>
      <c r="C29" s="168">
        <v>2500</v>
      </c>
      <c r="D29" s="127">
        <v>2500</v>
      </c>
      <c r="E29" s="127">
        <v>2500</v>
      </c>
    </row>
    <row r="30" spans="1:5" ht="18.75">
      <c r="A30" s="74" t="s">
        <v>321</v>
      </c>
      <c r="B30" s="74" t="s">
        <v>301</v>
      </c>
      <c r="C30" s="168">
        <f>C31+C33</f>
        <v>30304.300000000003</v>
      </c>
      <c r="D30" s="127">
        <f>D31+D33</f>
        <v>31068</v>
      </c>
      <c r="E30" s="127">
        <f>E31+E33</f>
        <v>31068</v>
      </c>
    </row>
    <row r="31" spans="1:5" ht="18.75">
      <c r="A31" s="74" t="s">
        <v>322</v>
      </c>
      <c r="B31" s="74" t="s">
        <v>302</v>
      </c>
      <c r="C31" s="168">
        <f>C32</f>
        <v>18498</v>
      </c>
      <c r="D31" s="127">
        <f>D32</f>
        <v>18498</v>
      </c>
      <c r="E31" s="127">
        <f>E32</f>
        <v>18498</v>
      </c>
    </row>
    <row r="32" spans="1:5" ht="56.25">
      <c r="A32" s="74" t="s">
        <v>323</v>
      </c>
      <c r="B32" s="74" t="s">
        <v>303</v>
      </c>
      <c r="C32" s="168">
        <v>18498</v>
      </c>
      <c r="D32" s="127">
        <v>18498</v>
      </c>
      <c r="E32" s="127">
        <v>18498</v>
      </c>
    </row>
    <row r="33" spans="1:5" ht="18.75">
      <c r="A33" s="74" t="s">
        <v>324</v>
      </c>
      <c r="B33" s="74" t="s">
        <v>304</v>
      </c>
      <c r="C33" s="168">
        <f>C34</f>
        <v>11806.300000000001</v>
      </c>
      <c r="D33" s="127">
        <f>D34</f>
        <v>12570</v>
      </c>
      <c r="E33" s="127">
        <f>E34</f>
        <v>12570</v>
      </c>
    </row>
    <row r="34" spans="1:5" ht="75">
      <c r="A34" s="74" t="s">
        <v>325</v>
      </c>
      <c r="B34" s="74" t="s">
        <v>305</v>
      </c>
      <c r="C34" s="168">
        <f>12433.2-626.9</f>
        <v>11806.300000000001</v>
      </c>
      <c r="D34" s="127">
        <v>12570</v>
      </c>
      <c r="E34" s="127">
        <v>12570</v>
      </c>
    </row>
    <row r="35" spans="1:5" ht="56.25">
      <c r="A35" s="74" t="s">
        <v>338</v>
      </c>
      <c r="B35" s="74" t="s">
        <v>306</v>
      </c>
      <c r="C35" s="168">
        <f>C36+C37+C38</f>
        <v>7897</v>
      </c>
      <c r="D35" s="127">
        <f>D36+D37+D38</f>
        <v>7897</v>
      </c>
      <c r="E35" s="127">
        <f>E36+E37+E38</f>
        <v>7897</v>
      </c>
    </row>
    <row r="36" spans="1:5" ht="131.25">
      <c r="A36" s="74" t="s">
        <v>326</v>
      </c>
      <c r="B36" s="74" t="s">
        <v>340</v>
      </c>
      <c r="C36" s="168">
        <v>7104</v>
      </c>
      <c r="D36" s="127">
        <v>7104</v>
      </c>
      <c r="E36" s="127">
        <v>7104</v>
      </c>
    </row>
    <row r="37" spans="1:5" ht="131.25" hidden="1">
      <c r="A37" s="74" t="s">
        <v>327</v>
      </c>
      <c r="B37" s="74" t="s">
        <v>307</v>
      </c>
      <c r="C37" s="168">
        <v>0</v>
      </c>
      <c r="D37" s="127">
        <v>0</v>
      </c>
      <c r="E37" s="127">
        <v>0</v>
      </c>
    </row>
    <row r="38" spans="1:5" ht="131.25">
      <c r="A38" s="74" t="s">
        <v>328</v>
      </c>
      <c r="B38" s="74" t="s">
        <v>112</v>
      </c>
      <c r="C38" s="168">
        <v>793</v>
      </c>
      <c r="D38" s="127">
        <v>793</v>
      </c>
      <c r="E38" s="127">
        <v>793</v>
      </c>
    </row>
    <row r="39" spans="1:5" ht="37.5">
      <c r="A39" s="74" t="s">
        <v>339</v>
      </c>
      <c r="B39" s="74" t="s">
        <v>308</v>
      </c>
      <c r="C39" s="168">
        <f>C40+C41+C42</f>
        <v>2677.8</v>
      </c>
      <c r="D39" s="127">
        <f>D40+D41</f>
        <v>450</v>
      </c>
      <c r="E39" s="127">
        <f>E40+E41</f>
        <v>400</v>
      </c>
    </row>
    <row r="40" spans="1:5" ht="131.25" hidden="1">
      <c r="A40" s="74" t="s">
        <v>468</v>
      </c>
      <c r="B40" s="74" t="s">
        <v>467</v>
      </c>
      <c r="C40" s="168">
        <f>500-500</f>
        <v>0</v>
      </c>
      <c r="D40" s="127">
        <v>0</v>
      </c>
      <c r="E40" s="127">
        <v>0</v>
      </c>
    </row>
    <row r="41" spans="1:5" ht="75">
      <c r="A41" s="74" t="s">
        <v>329</v>
      </c>
      <c r="B41" s="74" t="s">
        <v>309</v>
      </c>
      <c r="C41" s="168">
        <f>52.3+564.5</f>
        <v>616.8</v>
      </c>
      <c r="D41" s="127">
        <v>450</v>
      </c>
      <c r="E41" s="127">
        <v>400</v>
      </c>
    </row>
    <row r="42" spans="1:5" ht="93.75">
      <c r="A42" s="74" t="s">
        <v>511</v>
      </c>
      <c r="B42" s="74" t="s">
        <v>118</v>
      </c>
      <c r="C42" s="168">
        <v>2061</v>
      </c>
      <c r="D42" s="127"/>
      <c r="E42" s="127"/>
    </row>
    <row r="43" spans="1:5" ht="18.75">
      <c r="A43" s="74" t="s">
        <v>330</v>
      </c>
      <c r="B43" s="74" t="s">
        <v>310</v>
      </c>
      <c r="C43" s="168">
        <f>C45+C46+C47</f>
        <v>90</v>
      </c>
      <c r="D43" s="127">
        <f>D44+D47</f>
        <v>0</v>
      </c>
      <c r="E43" s="127">
        <f>E44+E47</f>
        <v>0</v>
      </c>
    </row>
    <row r="44" spans="1:5" ht="109.5" customHeight="1" hidden="1">
      <c r="A44" s="151" t="s">
        <v>523</v>
      </c>
      <c r="B44" s="151" t="s">
        <v>489</v>
      </c>
      <c r="C44" s="168">
        <v>0</v>
      </c>
      <c r="D44" s="127">
        <v>0</v>
      </c>
      <c r="E44" s="127">
        <v>0</v>
      </c>
    </row>
    <row r="45" spans="1:5" ht="72" customHeight="1">
      <c r="A45" s="74" t="s">
        <v>539</v>
      </c>
      <c r="B45" s="74" t="s">
        <v>538</v>
      </c>
      <c r="C45" s="168">
        <v>25.8</v>
      </c>
      <c r="D45" s="127">
        <v>90</v>
      </c>
      <c r="E45" s="127">
        <v>90</v>
      </c>
    </row>
    <row r="46" spans="1:5" ht="72" customHeight="1">
      <c r="A46" s="74" t="s">
        <v>593</v>
      </c>
      <c r="B46" s="74" t="s">
        <v>564</v>
      </c>
      <c r="C46" s="168">
        <v>1</v>
      </c>
      <c r="D46" s="127"/>
      <c r="E46" s="127"/>
    </row>
    <row r="47" spans="1:5" ht="223.5" customHeight="1">
      <c r="A47" s="74" t="s">
        <v>567</v>
      </c>
      <c r="B47" s="74" t="s">
        <v>542</v>
      </c>
      <c r="C47" s="168">
        <v>63.2</v>
      </c>
      <c r="D47" s="127">
        <v>0</v>
      </c>
      <c r="E47" s="127">
        <v>0</v>
      </c>
    </row>
    <row r="48" spans="1:5" ht="39" customHeight="1">
      <c r="A48" s="74" t="s">
        <v>439</v>
      </c>
      <c r="B48" s="74" t="s">
        <v>440</v>
      </c>
      <c r="C48" s="168">
        <f>C49</f>
        <v>185.10000000000002</v>
      </c>
      <c r="D48" s="127">
        <f>D49</f>
        <v>0</v>
      </c>
      <c r="E48" s="127">
        <f>E49</f>
        <v>0</v>
      </c>
    </row>
    <row r="49" spans="1:5" ht="33.75" customHeight="1">
      <c r="A49" s="74" t="s">
        <v>441</v>
      </c>
      <c r="B49" s="74" t="s">
        <v>438</v>
      </c>
      <c r="C49" s="168">
        <f>140.9+44.2</f>
        <v>185.10000000000002</v>
      </c>
      <c r="D49" s="127">
        <v>0</v>
      </c>
      <c r="E49" s="127">
        <v>0</v>
      </c>
    </row>
    <row r="50" spans="1:5" ht="18.75">
      <c r="A50" s="76" t="s">
        <v>331</v>
      </c>
      <c r="B50" s="74" t="s">
        <v>311</v>
      </c>
      <c r="C50" s="168">
        <f>C51+C54+C62+C65</f>
        <v>597982.5286000001</v>
      </c>
      <c r="D50" s="127">
        <f>D51+D54+D62</f>
        <v>298947.4702</v>
      </c>
      <c r="E50" s="127">
        <f>E51+E54+E62</f>
        <v>10046.7</v>
      </c>
    </row>
    <row r="51" spans="1:5" ht="18.75">
      <c r="A51" s="76" t="s">
        <v>473</v>
      </c>
      <c r="B51" s="74" t="s">
        <v>312</v>
      </c>
      <c r="C51" s="168">
        <f>SUM(C52:C53)</f>
        <v>2366</v>
      </c>
      <c r="D51" s="127">
        <f>SUM(D52:D53)</f>
        <v>1988.6</v>
      </c>
      <c r="E51" s="127">
        <f>SUM(E52:E53)</f>
        <v>2046.7</v>
      </c>
    </row>
    <row r="52" spans="1:5" ht="56.25">
      <c r="A52" s="150" t="s">
        <v>470</v>
      </c>
      <c r="B52" s="75" t="s">
        <v>341</v>
      </c>
      <c r="C52" s="168">
        <v>2366</v>
      </c>
      <c r="D52" s="127">
        <v>1988.6</v>
      </c>
      <c r="E52" s="127">
        <v>2046.7</v>
      </c>
    </row>
    <row r="53" spans="1:5" ht="56.25" hidden="1">
      <c r="A53" s="150" t="s">
        <v>437</v>
      </c>
      <c r="B53" s="75" t="s">
        <v>125</v>
      </c>
      <c r="C53" s="168">
        <v>0</v>
      </c>
      <c r="D53" s="127">
        <v>0</v>
      </c>
      <c r="E53" s="127">
        <v>0</v>
      </c>
    </row>
    <row r="54" spans="1:5" ht="18.75">
      <c r="A54" s="74" t="s">
        <v>471</v>
      </c>
      <c r="B54" s="74" t="s">
        <v>313</v>
      </c>
      <c r="C54" s="168">
        <f>SUM(C55:C61)</f>
        <v>107677.97</v>
      </c>
      <c r="D54" s="127">
        <f>SUM(D55:D61)</f>
        <v>8000</v>
      </c>
      <c r="E54" s="127">
        <f>SUM(E55:E61)</f>
        <v>8000</v>
      </c>
    </row>
    <row r="55" spans="1:5" ht="75" hidden="1">
      <c r="A55" s="74" t="s">
        <v>456</v>
      </c>
      <c r="B55" s="74" t="s">
        <v>370</v>
      </c>
      <c r="C55" s="168">
        <v>0</v>
      </c>
      <c r="D55" s="127">
        <v>0</v>
      </c>
      <c r="E55" s="127">
        <v>0</v>
      </c>
    </row>
    <row r="56" spans="1:5" ht="93.75" hidden="1">
      <c r="A56" s="74" t="s">
        <v>435</v>
      </c>
      <c r="B56" s="74" t="s">
        <v>436</v>
      </c>
      <c r="C56" s="168">
        <v>0</v>
      </c>
      <c r="D56" s="127">
        <v>0</v>
      </c>
      <c r="E56" s="127">
        <v>0</v>
      </c>
    </row>
    <row r="57" spans="1:5" ht="56.25" hidden="1">
      <c r="A57" s="74" t="s">
        <v>427</v>
      </c>
      <c r="B57" s="74" t="s">
        <v>428</v>
      </c>
      <c r="C57" s="168">
        <v>0</v>
      </c>
      <c r="D57" s="127">
        <v>0</v>
      </c>
      <c r="E57" s="127">
        <v>0</v>
      </c>
    </row>
    <row r="58" spans="1:6" ht="150">
      <c r="A58" s="74" t="s">
        <v>510</v>
      </c>
      <c r="B58" s="74" t="s">
        <v>372</v>
      </c>
      <c r="C58" s="167">
        <v>48479.6</v>
      </c>
      <c r="D58" s="126">
        <v>0</v>
      </c>
      <c r="E58" s="126">
        <v>0</v>
      </c>
      <c r="F58" s="1"/>
    </row>
    <row r="59" spans="1:6" ht="75">
      <c r="A59" s="74" t="s">
        <v>499</v>
      </c>
      <c r="B59" s="74" t="s">
        <v>370</v>
      </c>
      <c r="C59" s="167">
        <f>63036.1+845.7+6709.2-30559.7</f>
        <v>40031.3</v>
      </c>
      <c r="D59" s="126">
        <v>0</v>
      </c>
      <c r="E59" s="126">
        <v>0</v>
      </c>
      <c r="F59" s="1"/>
    </row>
    <row r="60" spans="1:6" ht="93.75">
      <c r="A60" s="74" t="s">
        <v>501</v>
      </c>
      <c r="B60" s="74" t="s">
        <v>436</v>
      </c>
      <c r="C60" s="167">
        <v>10838</v>
      </c>
      <c r="D60" s="126">
        <v>8000</v>
      </c>
      <c r="E60" s="126">
        <v>8000</v>
      </c>
      <c r="F60" s="1"/>
    </row>
    <row r="61" spans="1:6" ht="37.5">
      <c r="A61" s="74" t="s">
        <v>472</v>
      </c>
      <c r="B61" s="74" t="s">
        <v>127</v>
      </c>
      <c r="C61" s="167">
        <f>7855.27+473.8</f>
        <v>8329.07</v>
      </c>
      <c r="D61" s="126">
        <v>0</v>
      </c>
      <c r="E61" s="126">
        <v>0</v>
      </c>
      <c r="F61" s="1"/>
    </row>
    <row r="62" spans="1:6" ht="37.5">
      <c r="A62" s="74" t="s">
        <v>443</v>
      </c>
      <c r="B62" s="74" t="s">
        <v>442</v>
      </c>
      <c r="C62" s="167">
        <f>C63+C64</f>
        <v>487665.0086</v>
      </c>
      <c r="D62" s="148">
        <f>D63+D64</f>
        <v>288958.8702</v>
      </c>
      <c r="E62" s="143">
        <f>E63+E64</f>
        <v>0</v>
      </c>
      <c r="F62" s="129"/>
    </row>
    <row r="63" spans="1:6" ht="93.75" hidden="1">
      <c r="A63" s="74" t="s">
        <v>444</v>
      </c>
      <c r="B63" s="74" t="s">
        <v>128</v>
      </c>
      <c r="C63" s="167">
        <v>0</v>
      </c>
      <c r="D63" s="149">
        <v>0</v>
      </c>
      <c r="E63" s="126">
        <v>0</v>
      </c>
      <c r="F63" s="1"/>
    </row>
    <row r="64" spans="1:6" ht="56.25">
      <c r="A64" s="74" t="s">
        <v>458</v>
      </c>
      <c r="B64" s="74" t="s">
        <v>129</v>
      </c>
      <c r="C64" s="167">
        <f>457365.89+4030.5+19629+3000+1500-2706.71+436.8+1300+1000+2109.5286</f>
        <v>487665.0086</v>
      </c>
      <c r="D64" s="149">
        <v>288958.8702</v>
      </c>
      <c r="E64" s="126">
        <v>0</v>
      </c>
      <c r="F64" s="1"/>
    </row>
    <row r="65" spans="1:5" ht="37.5">
      <c r="A65" s="74" t="s">
        <v>591</v>
      </c>
      <c r="B65" s="74" t="s">
        <v>590</v>
      </c>
      <c r="C65" s="167">
        <f>C66</f>
        <v>273.55</v>
      </c>
      <c r="D65" s="167">
        <f>D66</f>
        <v>0</v>
      </c>
      <c r="E65" s="167">
        <f>E66</f>
        <v>0</v>
      </c>
    </row>
    <row r="66" spans="1:5" ht="37.5">
      <c r="A66" s="74" t="s">
        <v>592</v>
      </c>
      <c r="B66" s="74" t="s">
        <v>130</v>
      </c>
      <c r="C66" s="167">
        <v>273.55</v>
      </c>
      <c r="D66" s="126">
        <v>0</v>
      </c>
      <c r="E66" s="126">
        <v>0</v>
      </c>
    </row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zoomScalePageLayoutView="0" workbookViewId="0" topLeftCell="A16">
      <selection activeCell="B32" sqref="B32"/>
    </sheetView>
  </sheetViews>
  <sheetFormatPr defaultColWidth="9.00390625" defaultRowHeight="12.75"/>
  <cols>
    <col min="1" max="1" width="12.875" style="0" customWidth="1"/>
    <col min="2" max="2" width="24.00390625" style="0" customWidth="1"/>
    <col min="3" max="3" width="55.625" style="0" customWidth="1"/>
  </cols>
  <sheetData>
    <row r="1" spans="1:4" ht="15">
      <c r="A1" s="2"/>
      <c r="B1" s="1"/>
      <c r="C1" s="43" t="s">
        <v>13</v>
      </c>
      <c r="D1" s="1"/>
    </row>
    <row r="2" spans="1:4" ht="15">
      <c r="A2" s="1"/>
      <c r="B2" s="1"/>
      <c r="C2" s="43" t="s">
        <v>36</v>
      </c>
      <c r="D2" s="1"/>
    </row>
    <row r="3" spans="1:4" ht="15">
      <c r="A3" s="1"/>
      <c r="B3" s="1"/>
      <c r="C3" s="43" t="s">
        <v>37</v>
      </c>
      <c r="D3" s="1"/>
    </row>
    <row r="4" spans="1:4" ht="15">
      <c r="A4" s="1"/>
      <c r="B4" s="1"/>
      <c r="C4" s="43" t="s">
        <v>38</v>
      </c>
      <c r="D4" s="1"/>
    </row>
    <row r="5" spans="1:4" ht="15">
      <c r="A5" s="1"/>
      <c r="B5" s="1"/>
      <c r="C5" s="43" t="s">
        <v>39</v>
      </c>
      <c r="D5" s="1"/>
    </row>
    <row r="6" spans="1:4" ht="15">
      <c r="A6" s="1"/>
      <c r="B6" s="1"/>
      <c r="C6" s="43" t="str">
        <f>'приложение 2 (1)'!C6</f>
        <v>от "20" декабря 2019 года №60</v>
      </c>
      <c r="D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57" customHeight="1">
      <c r="A9" s="181" t="s">
        <v>73</v>
      </c>
      <c r="B9" s="181"/>
      <c r="C9" s="181"/>
    </row>
    <row r="10" spans="1:3" ht="15">
      <c r="A10" s="1"/>
      <c r="B10" s="1"/>
      <c r="C10" s="3"/>
    </row>
    <row r="11" spans="1:3" ht="35.25" customHeight="1">
      <c r="A11" s="182" t="s">
        <v>74</v>
      </c>
      <c r="B11" s="182"/>
      <c r="C11" s="182" t="s">
        <v>76</v>
      </c>
    </row>
    <row r="12" spans="1:3" ht="78.75">
      <c r="A12" s="10" t="s">
        <v>75</v>
      </c>
      <c r="B12" s="10" t="s">
        <v>82</v>
      </c>
      <c r="C12" s="182"/>
    </row>
    <row r="13" spans="1:3" ht="15.75">
      <c r="A13" s="35">
        <v>1</v>
      </c>
      <c r="B13" s="35">
        <v>2</v>
      </c>
      <c r="C13" s="35">
        <v>3</v>
      </c>
    </row>
    <row r="14" spans="1:3" ht="15.75">
      <c r="A14" s="34">
        <v>100</v>
      </c>
      <c r="B14" s="34"/>
      <c r="C14" s="36" t="s">
        <v>89</v>
      </c>
    </row>
    <row r="15" spans="1:3" ht="102.75" customHeight="1">
      <c r="A15" s="34">
        <v>100</v>
      </c>
      <c r="B15" s="34" t="s">
        <v>102</v>
      </c>
      <c r="C15" s="32" t="s">
        <v>282</v>
      </c>
    </row>
    <row r="16" spans="1:3" ht="117" customHeight="1">
      <c r="A16" s="34">
        <v>100</v>
      </c>
      <c r="B16" s="34" t="s">
        <v>103</v>
      </c>
      <c r="C16" s="32" t="s">
        <v>283</v>
      </c>
    </row>
    <row r="17" spans="1:3" ht="104.25" customHeight="1">
      <c r="A17" s="34">
        <v>100</v>
      </c>
      <c r="B17" s="34" t="s">
        <v>104</v>
      </c>
      <c r="C17" s="32" t="s">
        <v>284</v>
      </c>
    </row>
    <row r="18" spans="1:3" ht="114" customHeight="1">
      <c r="A18" s="34">
        <v>100</v>
      </c>
      <c r="B18" s="34" t="s">
        <v>105</v>
      </c>
      <c r="C18" s="32" t="s">
        <v>285</v>
      </c>
    </row>
    <row r="19" spans="1:3" ht="15.75">
      <c r="A19" s="34">
        <v>182</v>
      </c>
      <c r="B19" s="35"/>
      <c r="C19" s="36" t="s">
        <v>85</v>
      </c>
    </row>
    <row r="20" spans="1:3" ht="22.5" customHeight="1">
      <c r="A20" s="31">
        <v>182</v>
      </c>
      <c r="B20" s="31" t="s">
        <v>77</v>
      </c>
      <c r="C20" s="32" t="s">
        <v>79</v>
      </c>
    </row>
    <row r="21" spans="1:3" ht="15.75">
      <c r="A21" s="31">
        <v>182</v>
      </c>
      <c r="B21" s="29" t="s">
        <v>99</v>
      </c>
      <c r="C21" s="21" t="s">
        <v>87</v>
      </c>
    </row>
    <row r="22" spans="1:3" ht="22.5" customHeight="1">
      <c r="A22" s="29">
        <v>182</v>
      </c>
      <c r="B22" s="29" t="s">
        <v>106</v>
      </c>
      <c r="C22" s="21" t="s">
        <v>80</v>
      </c>
    </row>
    <row r="23" spans="1:3" ht="21" customHeight="1">
      <c r="A23" s="31">
        <v>182</v>
      </c>
      <c r="B23" s="29" t="s">
        <v>107</v>
      </c>
      <c r="C23" s="21" t="s">
        <v>81</v>
      </c>
    </row>
    <row r="24" spans="1:3" ht="33" customHeight="1">
      <c r="A24" s="29">
        <v>182</v>
      </c>
      <c r="B24" s="29" t="s">
        <v>78</v>
      </c>
      <c r="C24" s="21" t="s">
        <v>286</v>
      </c>
    </row>
    <row r="25" spans="1:3" ht="46.5" customHeight="1">
      <c r="A25" s="183" t="s">
        <v>262</v>
      </c>
      <c r="B25" s="183"/>
      <c r="C25" s="183"/>
    </row>
  </sheetData>
  <sheetProtection/>
  <mergeCells count="4">
    <mergeCell ref="A9:C9"/>
    <mergeCell ref="A11:B11"/>
    <mergeCell ref="C11:C12"/>
    <mergeCell ref="A25:C2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16">
      <selection activeCell="A9" sqref="A9:C9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42.75390625" style="0" customWidth="1"/>
  </cols>
  <sheetData>
    <row r="1" spans="1:3" ht="12.75">
      <c r="A1" s="2"/>
      <c r="B1" s="1"/>
      <c r="C1" s="37" t="s">
        <v>14</v>
      </c>
    </row>
    <row r="2" spans="1:3" ht="12.75">
      <c r="A2" s="1"/>
      <c r="B2" s="1"/>
      <c r="C2" s="37" t="s">
        <v>36</v>
      </c>
    </row>
    <row r="3" spans="1:3" ht="12.75">
      <c r="A3" s="1"/>
      <c r="B3" s="1"/>
      <c r="C3" s="37" t="s">
        <v>37</v>
      </c>
    </row>
    <row r="4" spans="1:3" ht="12.75">
      <c r="A4" s="1"/>
      <c r="B4" s="1"/>
      <c r="C4" s="37" t="s">
        <v>38</v>
      </c>
    </row>
    <row r="5" spans="1:3" ht="12.75">
      <c r="A5" s="1"/>
      <c r="B5" s="1"/>
      <c r="C5" s="37" t="s">
        <v>39</v>
      </c>
    </row>
    <row r="6" spans="1:3" ht="12.75">
      <c r="A6" s="1"/>
      <c r="B6" s="1"/>
      <c r="C6" s="37" t="str">
        <f>'приложение 3 (1)'!C6</f>
        <v>от "20" декабря 2019 года №60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78.75" customHeight="1">
      <c r="A9" s="179" t="s">
        <v>100</v>
      </c>
      <c r="B9" s="179"/>
      <c r="C9" s="179"/>
    </row>
    <row r="10" spans="1:3" ht="36" customHeight="1">
      <c r="A10" s="182" t="s">
        <v>74</v>
      </c>
      <c r="B10" s="182"/>
      <c r="C10" s="182" t="s">
        <v>76</v>
      </c>
    </row>
    <row r="11" spans="1:3" ht="84" customHeight="1">
      <c r="A11" s="10" t="s">
        <v>75</v>
      </c>
      <c r="B11" s="10" t="s">
        <v>84</v>
      </c>
      <c r="C11" s="182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101</v>
      </c>
    </row>
    <row r="14" spans="1:3" ht="130.5" customHeight="1">
      <c r="A14" s="31">
        <v>927</v>
      </c>
      <c r="B14" s="31" t="s">
        <v>109</v>
      </c>
      <c r="C14" s="32" t="s">
        <v>108</v>
      </c>
    </row>
    <row r="15" spans="1:3" ht="182.25" customHeight="1">
      <c r="A15" s="31">
        <v>927</v>
      </c>
      <c r="B15" s="31" t="s">
        <v>263</v>
      </c>
      <c r="C15" s="32" t="s">
        <v>264</v>
      </c>
    </row>
    <row r="16" spans="1:3" ht="78.75">
      <c r="A16" s="29">
        <v>927</v>
      </c>
      <c r="B16" s="29" t="s">
        <v>110</v>
      </c>
      <c r="C16" s="21" t="s">
        <v>111</v>
      </c>
    </row>
    <row r="18" spans="1:3" ht="42" customHeight="1">
      <c r="A18" s="184" t="s">
        <v>424</v>
      </c>
      <c r="B18" s="184"/>
      <c r="C18" s="184"/>
    </row>
  </sheetData>
  <sheetProtection/>
  <mergeCells count="4">
    <mergeCell ref="A10:B10"/>
    <mergeCell ref="C10:C11"/>
    <mergeCell ref="A18:C18"/>
    <mergeCell ref="A9:C9"/>
  </mergeCells>
  <printOptions/>
  <pageMargins left="1.22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="145" zoomScaleSheetLayoutView="145" zoomScalePageLayoutView="0" workbookViewId="0" topLeftCell="A40">
      <selection activeCell="C35" sqref="C35"/>
    </sheetView>
  </sheetViews>
  <sheetFormatPr defaultColWidth="9.00390625" defaultRowHeight="12.75"/>
  <cols>
    <col min="1" max="1" width="10.25390625" style="0" customWidth="1"/>
    <col min="2" max="2" width="23.75390625" style="0" customWidth="1"/>
    <col min="3" max="3" width="81.75390625" style="0" customWidth="1"/>
    <col min="4" max="4" width="28.00390625" style="0" customWidth="1"/>
  </cols>
  <sheetData>
    <row r="1" spans="1:3" ht="15">
      <c r="A1" s="2"/>
      <c r="B1" s="1"/>
      <c r="C1" s="43" t="s">
        <v>132</v>
      </c>
    </row>
    <row r="2" spans="1:3" ht="15">
      <c r="A2" s="1"/>
      <c r="B2" s="1"/>
      <c r="C2" s="43" t="s">
        <v>36</v>
      </c>
    </row>
    <row r="3" spans="1:3" ht="15">
      <c r="A3" s="1"/>
      <c r="B3" s="1"/>
      <c r="C3" s="43" t="s">
        <v>37</v>
      </c>
    </row>
    <row r="4" spans="1:3" ht="15">
      <c r="A4" s="1"/>
      <c r="B4" s="1"/>
      <c r="C4" s="43" t="s">
        <v>38</v>
      </c>
    </row>
    <row r="5" spans="1:3" ht="15">
      <c r="A5" s="1"/>
      <c r="B5" s="1"/>
      <c r="C5" s="43" t="s">
        <v>39</v>
      </c>
    </row>
    <row r="6" spans="1:3" ht="15">
      <c r="A6" s="1"/>
      <c r="B6" s="1"/>
      <c r="C6" s="43" t="str">
        <f>'приложение 4 (1)'!C6</f>
        <v>от "20" декабря 2019 года №60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47.25" customHeight="1">
      <c r="A9" s="179" t="s">
        <v>88</v>
      </c>
      <c r="B9" s="179"/>
      <c r="C9" s="179"/>
    </row>
    <row r="10" spans="1:3" ht="15">
      <c r="A10" s="1"/>
      <c r="B10" s="1"/>
      <c r="C10" s="3"/>
    </row>
    <row r="11" spans="1:3" ht="12.75">
      <c r="A11" s="1"/>
      <c r="B11" s="1"/>
      <c r="C11" s="1"/>
    </row>
    <row r="12" spans="1:3" ht="35.25" customHeight="1">
      <c r="A12" s="182" t="s">
        <v>40</v>
      </c>
      <c r="B12" s="182"/>
      <c r="C12" s="182" t="s">
        <v>86</v>
      </c>
    </row>
    <row r="13" spans="1:3" ht="63">
      <c r="A13" s="10" t="s">
        <v>83</v>
      </c>
      <c r="B13" s="10" t="s">
        <v>82</v>
      </c>
      <c r="C13" s="182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86" t="s">
        <v>60</v>
      </c>
    </row>
    <row r="16" spans="1:3" ht="63">
      <c r="A16" s="34">
        <v>914</v>
      </c>
      <c r="B16" s="34" t="s">
        <v>267</v>
      </c>
      <c r="C16" s="27" t="s">
        <v>268</v>
      </c>
    </row>
    <row r="17" spans="1:3" ht="94.5">
      <c r="A17" s="34">
        <v>914</v>
      </c>
      <c r="B17" s="34" t="s">
        <v>265</v>
      </c>
      <c r="C17" s="27" t="s">
        <v>266</v>
      </c>
    </row>
    <row r="18" spans="1:3" ht="63">
      <c r="A18" s="34">
        <v>914</v>
      </c>
      <c r="B18" s="34" t="s">
        <v>113</v>
      </c>
      <c r="C18" s="27" t="s">
        <v>112</v>
      </c>
    </row>
    <row r="19" spans="1:3" ht="33" customHeight="1">
      <c r="A19" s="34">
        <v>914</v>
      </c>
      <c r="B19" s="34" t="s">
        <v>114</v>
      </c>
      <c r="C19" s="27" t="s">
        <v>115</v>
      </c>
    </row>
    <row r="20" spans="1:3" ht="78" customHeight="1">
      <c r="A20" s="34">
        <v>914</v>
      </c>
      <c r="B20" s="25" t="s">
        <v>116</v>
      </c>
      <c r="C20" s="26" t="s">
        <v>117</v>
      </c>
    </row>
    <row r="21" spans="1:3" ht="47.25" customHeight="1">
      <c r="A21" s="34">
        <v>914</v>
      </c>
      <c r="B21" s="25" t="s">
        <v>119</v>
      </c>
      <c r="C21" s="26" t="s">
        <v>118</v>
      </c>
    </row>
    <row r="22" spans="1:3" ht="47.25" customHeight="1">
      <c r="A22" s="165">
        <v>914</v>
      </c>
      <c r="B22" s="152" t="s">
        <v>540</v>
      </c>
      <c r="C22" s="153" t="s">
        <v>538</v>
      </c>
    </row>
    <row r="23" spans="1:3" ht="66.75" customHeight="1">
      <c r="A23" s="165">
        <v>914</v>
      </c>
      <c r="B23" s="152" t="s">
        <v>545</v>
      </c>
      <c r="C23" s="153" t="s">
        <v>546</v>
      </c>
    </row>
    <row r="24" spans="1:3" ht="72" customHeight="1">
      <c r="A24" s="165">
        <v>914</v>
      </c>
      <c r="B24" s="152" t="s">
        <v>565</v>
      </c>
      <c r="C24" s="153" t="s">
        <v>566</v>
      </c>
    </row>
    <row r="25" spans="1:3" ht="71.25" customHeight="1">
      <c r="A25" s="165">
        <v>914</v>
      </c>
      <c r="B25" s="152" t="s">
        <v>563</v>
      </c>
      <c r="C25" s="153" t="s">
        <v>564</v>
      </c>
    </row>
    <row r="26" spans="1:3" ht="47.25" customHeight="1">
      <c r="A26" s="165">
        <v>914</v>
      </c>
      <c r="B26" s="152" t="s">
        <v>561</v>
      </c>
      <c r="C26" s="153" t="s">
        <v>562</v>
      </c>
    </row>
    <row r="27" spans="1:3" ht="76.5" customHeight="1">
      <c r="A27" s="165">
        <v>914</v>
      </c>
      <c r="B27" s="152" t="s">
        <v>547</v>
      </c>
      <c r="C27" s="153" t="s">
        <v>548</v>
      </c>
    </row>
    <row r="28" spans="1:3" ht="51.75" customHeight="1">
      <c r="A28" s="165">
        <v>914</v>
      </c>
      <c r="B28" s="152" t="s">
        <v>549</v>
      </c>
      <c r="C28" s="153" t="s">
        <v>550</v>
      </c>
    </row>
    <row r="29" spans="1:3" ht="70.5" customHeight="1">
      <c r="A29" s="165">
        <v>914</v>
      </c>
      <c r="B29" s="152" t="s">
        <v>552</v>
      </c>
      <c r="C29" s="153" t="s">
        <v>551</v>
      </c>
    </row>
    <row r="30" spans="1:3" ht="127.5" customHeight="1">
      <c r="A30" s="165">
        <v>914</v>
      </c>
      <c r="B30" s="152" t="s">
        <v>543</v>
      </c>
      <c r="C30" s="153" t="s">
        <v>553</v>
      </c>
    </row>
    <row r="31" spans="1:3" ht="111.75" customHeight="1">
      <c r="A31" s="165">
        <v>914</v>
      </c>
      <c r="B31" s="152" t="s">
        <v>544</v>
      </c>
      <c r="C31" s="153" t="s">
        <v>554</v>
      </c>
    </row>
    <row r="32" spans="1:3" ht="78.75" customHeight="1">
      <c r="A32" s="165">
        <v>914</v>
      </c>
      <c r="B32" s="152" t="s">
        <v>555</v>
      </c>
      <c r="C32" s="153" t="s">
        <v>556</v>
      </c>
    </row>
    <row r="33" spans="1:3" ht="66" customHeight="1">
      <c r="A33" s="165">
        <v>914</v>
      </c>
      <c r="B33" s="152" t="s">
        <v>557</v>
      </c>
      <c r="C33" s="153" t="s">
        <v>558</v>
      </c>
    </row>
    <row r="34" spans="1:3" ht="54" customHeight="1">
      <c r="A34" s="165">
        <v>914</v>
      </c>
      <c r="B34" s="152" t="s">
        <v>559</v>
      </c>
      <c r="C34" s="153" t="s">
        <v>560</v>
      </c>
    </row>
    <row r="35" spans="1:3" ht="108.75" customHeight="1">
      <c r="A35" s="165">
        <v>914</v>
      </c>
      <c r="B35" s="152" t="s">
        <v>541</v>
      </c>
      <c r="C35" s="153" t="s">
        <v>542</v>
      </c>
    </row>
    <row r="36" spans="1:3" ht="17.25" customHeight="1">
      <c r="A36" s="34">
        <v>914</v>
      </c>
      <c r="B36" s="34" t="s">
        <v>121</v>
      </c>
      <c r="C36" s="86" t="s">
        <v>120</v>
      </c>
    </row>
    <row r="37" spans="1:3" ht="15.75">
      <c r="A37" s="34">
        <v>914</v>
      </c>
      <c r="B37" s="34" t="s">
        <v>122</v>
      </c>
      <c r="C37" s="86" t="s">
        <v>123</v>
      </c>
    </row>
    <row r="38" spans="1:3" ht="31.5">
      <c r="A38" s="34">
        <v>914</v>
      </c>
      <c r="B38" s="85" t="s">
        <v>488</v>
      </c>
      <c r="C38" s="27" t="s">
        <v>124</v>
      </c>
    </row>
    <row r="39" spans="1:3" ht="31.5" customHeight="1">
      <c r="A39" s="34">
        <v>914</v>
      </c>
      <c r="B39" s="34" t="s">
        <v>487</v>
      </c>
      <c r="C39" s="27" t="s">
        <v>125</v>
      </c>
    </row>
    <row r="40" spans="1:3" ht="51" customHeight="1">
      <c r="A40" s="34">
        <v>914</v>
      </c>
      <c r="B40" s="34" t="s">
        <v>486</v>
      </c>
      <c r="C40" s="27" t="s">
        <v>374</v>
      </c>
    </row>
    <row r="41" spans="1:3" ht="15.75">
      <c r="A41" s="34">
        <v>914</v>
      </c>
      <c r="B41" s="34" t="s">
        <v>485</v>
      </c>
      <c r="C41" s="86" t="s">
        <v>126</v>
      </c>
    </row>
    <row r="42" spans="1:3" s="1" customFormat="1" ht="66.75" customHeight="1">
      <c r="A42" s="34">
        <v>914</v>
      </c>
      <c r="B42" s="34" t="s">
        <v>484</v>
      </c>
      <c r="C42" s="27" t="s">
        <v>375</v>
      </c>
    </row>
    <row r="43" spans="1:3" s="1" customFormat="1" ht="67.5" customHeight="1">
      <c r="A43" s="34">
        <v>914</v>
      </c>
      <c r="B43" s="34" t="s">
        <v>483</v>
      </c>
      <c r="C43" s="27" t="s">
        <v>372</v>
      </c>
    </row>
    <row r="44" spans="1:3" s="1" customFormat="1" ht="67.5" customHeight="1">
      <c r="A44" s="34">
        <v>914</v>
      </c>
      <c r="B44" s="34" t="s">
        <v>482</v>
      </c>
      <c r="C44" s="27" t="s">
        <v>371</v>
      </c>
    </row>
    <row r="45" spans="1:3" s="1" customFormat="1" ht="35.25" customHeight="1">
      <c r="A45" s="34">
        <v>914</v>
      </c>
      <c r="B45" s="34" t="s">
        <v>481</v>
      </c>
      <c r="C45" s="27" t="s">
        <v>370</v>
      </c>
    </row>
    <row r="46" spans="1:3" s="1" customFormat="1" ht="31.5">
      <c r="A46" s="34">
        <v>914</v>
      </c>
      <c r="B46" s="34" t="s">
        <v>480</v>
      </c>
      <c r="C46" s="27" t="s">
        <v>373</v>
      </c>
    </row>
    <row r="47" spans="1:3" s="1" customFormat="1" ht="47.25">
      <c r="A47" s="34">
        <v>914</v>
      </c>
      <c r="B47" s="34" t="s">
        <v>479</v>
      </c>
      <c r="C47" s="27" t="s">
        <v>423</v>
      </c>
    </row>
    <row r="48" spans="1:3" s="1" customFormat="1" ht="31.5">
      <c r="A48" s="34">
        <v>914</v>
      </c>
      <c r="B48" s="34" t="s">
        <v>534</v>
      </c>
      <c r="C48" s="27" t="s">
        <v>535</v>
      </c>
    </row>
    <row r="49" spans="1:3" s="1" customFormat="1" ht="31.5">
      <c r="A49" s="34">
        <v>914</v>
      </c>
      <c r="B49" s="34" t="s">
        <v>478</v>
      </c>
      <c r="C49" s="27" t="s">
        <v>428</v>
      </c>
    </row>
    <row r="50" spans="1:3" ht="15.75">
      <c r="A50" s="34">
        <v>914</v>
      </c>
      <c r="B50" s="25" t="s">
        <v>477</v>
      </c>
      <c r="C50" s="86" t="s">
        <v>127</v>
      </c>
    </row>
    <row r="51" spans="1:3" ht="50.25" customHeight="1">
      <c r="A51" s="34">
        <v>914</v>
      </c>
      <c r="B51" s="34" t="s">
        <v>476</v>
      </c>
      <c r="C51" s="27" t="s">
        <v>128</v>
      </c>
    </row>
    <row r="52" spans="1:3" ht="33.75" customHeight="1">
      <c r="A52" s="34">
        <v>914</v>
      </c>
      <c r="B52" s="34" t="s">
        <v>475</v>
      </c>
      <c r="C52" s="27" t="s">
        <v>129</v>
      </c>
    </row>
    <row r="53" spans="1:3" ht="15.75">
      <c r="A53" s="34">
        <v>914</v>
      </c>
      <c r="B53" s="34" t="s">
        <v>497</v>
      </c>
      <c r="C53" s="27" t="s">
        <v>130</v>
      </c>
    </row>
    <row r="54" spans="1:3" ht="81" customHeight="1">
      <c r="A54" s="34">
        <v>914</v>
      </c>
      <c r="B54" s="34" t="s">
        <v>498</v>
      </c>
      <c r="C54" s="27" t="s">
        <v>376</v>
      </c>
    </row>
    <row r="55" spans="1:3" ht="47.25">
      <c r="A55" s="34">
        <v>914</v>
      </c>
      <c r="B55" s="34" t="s">
        <v>474</v>
      </c>
      <c r="C55" s="27" t="s">
        <v>377</v>
      </c>
    </row>
  </sheetData>
  <sheetProtection/>
  <mergeCells count="3">
    <mergeCell ref="C12:C13"/>
    <mergeCell ref="A12:B12"/>
    <mergeCell ref="A9:C9"/>
  </mergeCells>
  <printOptions/>
  <pageMargins left="1.0236220472440944" right="0.1968503937007874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3">
      <selection activeCell="A10" sqref="A10"/>
    </sheetView>
  </sheetViews>
  <sheetFormatPr defaultColWidth="9.00390625" defaultRowHeight="12.75"/>
  <cols>
    <col min="1" max="1" width="11.375" style="0" customWidth="1"/>
    <col min="2" max="2" width="24.25390625" style="0" customWidth="1"/>
    <col min="3" max="3" width="64.875" style="0" customWidth="1"/>
  </cols>
  <sheetData>
    <row r="1" spans="1:3" ht="15.75">
      <c r="A1" s="8"/>
      <c r="B1" s="6"/>
      <c r="C1" s="42" t="s">
        <v>408</v>
      </c>
    </row>
    <row r="2" spans="1:3" ht="15.75">
      <c r="A2" s="8"/>
      <c r="B2" s="6"/>
      <c r="C2" s="42" t="s">
        <v>36</v>
      </c>
    </row>
    <row r="3" spans="1:3" ht="15.75">
      <c r="A3" s="8"/>
      <c r="B3" s="6"/>
      <c r="C3" s="42" t="s">
        <v>37</v>
      </c>
    </row>
    <row r="4" spans="1:3" ht="15.75">
      <c r="A4" s="8"/>
      <c r="B4" s="6"/>
      <c r="C4" s="42" t="s">
        <v>38</v>
      </c>
    </row>
    <row r="5" spans="1:3" ht="15.75">
      <c r="A5" s="8"/>
      <c r="B5" s="6"/>
      <c r="C5" s="42" t="s">
        <v>39</v>
      </c>
    </row>
    <row r="6" spans="1:3" ht="15.75">
      <c r="A6" s="8"/>
      <c r="B6" s="6"/>
      <c r="C6" s="42" t="str">
        <f>'приложение 5 (1)'!C6</f>
        <v>от "20" декабря 2019 года №60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81" t="s">
        <v>531</v>
      </c>
      <c r="B9" s="181"/>
      <c r="C9" s="181"/>
    </row>
    <row r="10" spans="1:3" ht="15.75">
      <c r="A10" s="8"/>
      <c r="B10" s="6"/>
      <c r="C10" s="6"/>
    </row>
    <row r="11" spans="1:3" ht="52.5" customHeight="1">
      <c r="A11" s="12" t="s">
        <v>61</v>
      </c>
      <c r="B11" s="13" t="s">
        <v>62</v>
      </c>
      <c r="C11" s="13" t="s">
        <v>22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85" t="s">
        <v>63</v>
      </c>
      <c r="B13" s="186"/>
      <c r="C13" s="187"/>
    </row>
    <row r="14" spans="1:3" ht="47.25">
      <c r="A14" s="25">
        <v>914</v>
      </c>
      <c r="B14" s="34" t="s">
        <v>368</v>
      </c>
      <c r="C14" s="11" t="s">
        <v>131</v>
      </c>
    </row>
    <row r="15" spans="1:3" ht="47.25">
      <c r="A15" s="25">
        <v>914</v>
      </c>
      <c r="B15" s="34" t="s">
        <v>402</v>
      </c>
      <c r="C15" s="11" t="s">
        <v>364</v>
      </c>
    </row>
    <row r="16" spans="1:3" ht="31.5">
      <c r="A16" s="25">
        <v>914</v>
      </c>
      <c r="B16" s="34" t="s">
        <v>403</v>
      </c>
      <c r="C16" s="11" t="s">
        <v>405</v>
      </c>
    </row>
    <row r="17" spans="1:3" ht="31.5">
      <c r="A17" s="25">
        <v>914</v>
      </c>
      <c r="B17" s="34" t="s">
        <v>404</v>
      </c>
      <c r="C17" s="11" t="s">
        <v>406</v>
      </c>
    </row>
  </sheetData>
  <sheetProtection/>
  <mergeCells count="2">
    <mergeCell ref="A13:C13"/>
    <mergeCell ref="A9:C9"/>
  </mergeCells>
  <printOptions/>
  <pageMargins left="1.13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5"/>
  <sheetViews>
    <sheetView view="pageBreakPreview" zoomScale="115" zoomScaleSheetLayoutView="115" zoomScalePageLayoutView="0" workbookViewId="0" topLeftCell="A1">
      <selection activeCell="E130" sqref="E130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20.625" style="0" customWidth="1"/>
    <col min="8" max="8" width="19.625" style="0" customWidth="1"/>
    <col min="9" max="9" width="18.625" style="0" customWidth="1"/>
    <col min="11" max="11" width="15.625" style="0" customWidth="1"/>
    <col min="12" max="12" width="11.75390625" style="0" bestFit="1" customWidth="1"/>
  </cols>
  <sheetData>
    <row r="1" spans="1:9" ht="15">
      <c r="A1" s="5"/>
      <c r="B1" s="5"/>
      <c r="C1" s="5"/>
      <c r="D1" s="62"/>
      <c r="E1" s="62"/>
      <c r="F1" s="62"/>
      <c r="G1" s="62" t="s">
        <v>409</v>
      </c>
      <c r="H1" s="93"/>
      <c r="I1" s="5"/>
    </row>
    <row r="2" spans="1:9" ht="15">
      <c r="A2" s="14"/>
      <c r="B2" s="14"/>
      <c r="C2" s="5"/>
      <c r="D2" s="40"/>
      <c r="E2" s="40"/>
      <c r="F2" s="40"/>
      <c r="G2" s="40" t="s">
        <v>36</v>
      </c>
      <c r="H2" s="93"/>
      <c r="I2" s="5"/>
    </row>
    <row r="3" spans="1:9" ht="15">
      <c r="A3" s="5"/>
      <c r="B3" s="5"/>
      <c r="C3" s="5"/>
      <c r="D3" s="40"/>
      <c r="E3" s="40"/>
      <c r="F3" s="40"/>
      <c r="G3" s="40" t="s">
        <v>37</v>
      </c>
      <c r="H3" s="93"/>
      <c r="I3" s="5"/>
    </row>
    <row r="4" spans="1:9" ht="15">
      <c r="A4" s="5"/>
      <c r="B4" s="5"/>
      <c r="C4" s="5"/>
      <c r="D4" s="40"/>
      <c r="E4" s="40"/>
      <c r="F4" s="40"/>
      <c r="G4" s="40" t="s">
        <v>38</v>
      </c>
      <c r="H4" s="93"/>
      <c r="I4" s="5"/>
    </row>
    <row r="5" spans="1:9" ht="15">
      <c r="A5" s="5"/>
      <c r="B5" s="5"/>
      <c r="C5" s="5"/>
      <c r="D5" s="40"/>
      <c r="E5" s="40"/>
      <c r="F5" s="40"/>
      <c r="G5" s="40" t="s">
        <v>39</v>
      </c>
      <c r="H5" s="5"/>
      <c r="I5" s="5"/>
    </row>
    <row r="6" spans="1:9" ht="15">
      <c r="A6" s="5"/>
      <c r="B6" s="5"/>
      <c r="C6" s="5"/>
      <c r="D6" s="40"/>
      <c r="E6" s="40"/>
      <c r="F6" s="40"/>
      <c r="G6" s="40" t="str">
        <f>'приложение 6 (1)'!C6</f>
        <v>от "20" декабря 2019 года №60</v>
      </c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14"/>
      <c r="D8" s="14"/>
      <c r="E8" s="14"/>
      <c r="F8" s="5"/>
      <c r="G8" s="5"/>
      <c r="H8" s="5"/>
      <c r="I8" s="5"/>
    </row>
    <row r="9" spans="1:9" ht="23.25" customHeight="1">
      <c r="A9" s="188" t="s">
        <v>490</v>
      </c>
      <c r="B9" s="188"/>
      <c r="C9" s="188"/>
      <c r="D9" s="188"/>
      <c r="E9" s="188"/>
      <c r="F9" s="188"/>
      <c r="G9" s="188"/>
      <c r="H9" s="188"/>
      <c r="I9" s="188"/>
    </row>
    <row r="10" spans="1:9" ht="20.25" customHeight="1">
      <c r="A10" s="188" t="str">
        <f>'приложение 2 (1)'!A10:E10</f>
        <v> на 2020 год и на плановый период 2021 и 2022 годов</v>
      </c>
      <c r="B10" s="188"/>
      <c r="C10" s="188"/>
      <c r="D10" s="188"/>
      <c r="E10" s="188"/>
      <c r="F10" s="188"/>
      <c r="G10" s="188"/>
      <c r="H10" s="188"/>
      <c r="I10" s="188"/>
    </row>
    <row r="11" spans="1:9" ht="12.75">
      <c r="A11" s="5"/>
      <c r="B11" s="5"/>
      <c r="C11" s="14"/>
      <c r="D11" s="14"/>
      <c r="E11" s="14"/>
      <c r="F11" s="14"/>
      <c r="G11" s="5"/>
      <c r="H11" s="5"/>
      <c r="I11" s="5" t="s">
        <v>65</v>
      </c>
    </row>
    <row r="12" spans="1:9" ht="2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11" s="39" customFormat="1" ht="30.75" customHeight="1">
      <c r="A13" s="23" t="s">
        <v>22</v>
      </c>
      <c r="B13" s="23" t="s">
        <v>64</v>
      </c>
      <c r="C13" s="23" t="s">
        <v>24</v>
      </c>
      <c r="D13" s="23" t="s">
        <v>23</v>
      </c>
      <c r="E13" s="23" t="s">
        <v>34</v>
      </c>
      <c r="F13" s="23" t="s">
        <v>33</v>
      </c>
      <c r="G13" s="24" t="s">
        <v>407</v>
      </c>
      <c r="H13" s="24" t="s">
        <v>491</v>
      </c>
      <c r="I13" s="24" t="s">
        <v>530</v>
      </c>
      <c r="K13" s="39" t="s">
        <v>536</v>
      </c>
    </row>
    <row r="14" spans="1:12" ht="13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v>9</v>
      </c>
      <c r="K14" s="164">
        <v>2021</v>
      </c>
      <c r="L14" s="164">
        <v>2022</v>
      </c>
    </row>
    <row r="15" spans="1:14" s="47" customFormat="1" ht="18.75">
      <c r="A15" s="45" t="s">
        <v>25</v>
      </c>
      <c r="B15" s="45"/>
      <c r="C15" s="46"/>
      <c r="D15" s="46"/>
      <c r="E15" s="46"/>
      <c r="F15" s="46"/>
      <c r="G15" s="87">
        <f>G16</f>
        <v>693120.5286</v>
      </c>
      <c r="H15" s="155">
        <v>395746.7702</v>
      </c>
      <c r="I15" s="155">
        <v>110749</v>
      </c>
      <c r="K15" s="122">
        <f>H15-H16</f>
        <v>2470.000000000058</v>
      </c>
      <c r="L15" s="128">
        <f>I15-I16</f>
        <v>5138.000000000015</v>
      </c>
      <c r="N15" s="159">
        <f>I16-105611</f>
        <v>0</v>
      </c>
    </row>
    <row r="16" spans="1:11" s="2" customFormat="1" ht="41.25" customHeight="1">
      <c r="A16" s="48" t="s">
        <v>135</v>
      </c>
      <c r="B16" s="49" t="s">
        <v>134</v>
      </c>
      <c r="C16" s="50"/>
      <c r="D16" s="50"/>
      <c r="E16" s="50"/>
      <c r="F16" s="50"/>
      <c r="G16" s="88">
        <f>G17+G52+G70+G97+G153+G164+G180</f>
        <v>693120.5286</v>
      </c>
      <c r="H16" s="156">
        <f>H17+H52+H70+H97+H153+H164+H180</f>
        <v>393276.77019999997</v>
      </c>
      <c r="I16" s="156">
        <f>I17+I52+I70+I97+I153+I164+I180</f>
        <v>105610.99999999999</v>
      </c>
      <c r="K16" s="178">
        <f>'приложение 2 (1)'!C14-'приложение 7 (1)'!G16</f>
        <v>0</v>
      </c>
    </row>
    <row r="17" spans="1:12" s="1" customFormat="1" ht="18.75">
      <c r="A17" s="51" t="s">
        <v>58</v>
      </c>
      <c r="B17" s="20" t="s">
        <v>134</v>
      </c>
      <c r="C17" s="20" t="s">
        <v>26</v>
      </c>
      <c r="D17" s="20"/>
      <c r="E17" s="52"/>
      <c r="F17" s="53"/>
      <c r="G17" s="89">
        <f>G18+G28+G35+G40</f>
        <v>24522.622</v>
      </c>
      <c r="H17" s="154">
        <f>H18+H28+H35+H40</f>
        <v>19305.24</v>
      </c>
      <c r="I17" s="154">
        <f>I18+I28+I35+I40</f>
        <v>19429.739999999998</v>
      </c>
      <c r="L17" s="120"/>
    </row>
    <row r="18" spans="1:9" s="1" customFormat="1" ht="48.75" customHeight="1">
      <c r="A18" s="17" t="s">
        <v>133</v>
      </c>
      <c r="B18" s="20" t="s">
        <v>134</v>
      </c>
      <c r="C18" s="20" t="s">
        <v>26</v>
      </c>
      <c r="D18" s="20" t="s">
        <v>27</v>
      </c>
      <c r="E18" s="20"/>
      <c r="F18" s="53"/>
      <c r="G18" s="89">
        <f>G22+G23+G24+G26+G27</f>
        <v>7533.691000000001</v>
      </c>
      <c r="H18" s="154">
        <f>H22+H23+H24+H26+H27</f>
        <v>7694.54</v>
      </c>
      <c r="I18" s="154">
        <f>I22+I23+I24+I26+I27</f>
        <v>7758.9400000000005</v>
      </c>
    </row>
    <row r="19" spans="1:9" s="1" customFormat="1" ht="63" customHeight="1">
      <c r="A19" s="17" t="s">
        <v>230</v>
      </c>
      <c r="B19" s="20" t="s">
        <v>134</v>
      </c>
      <c r="C19" s="20" t="s">
        <v>26</v>
      </c>
      <c r="D19" s="20" t="s">
        <v>27</v>
      </c>
      <c r="E19" s="20" t="s">
        <v>137</v>
      </c>
      <c r="F19" s="53"/>
      <c r="G19" s="89">
        <f>G20</f>
        <v>7533.691000000001</v>
      </c>
      <c r="H19" s="154">
        <f>H20</f>
        <v>7694.539999999999</v>
      </c>
      <c r="I19" s="154">
        <f>I20</f>
        <v>7758.94</v>
      </c>
    </row>
    <row r="20" spans="1:9" s="1" customFormat="1" ht="29.25" customHeight="1">
      <c r="A20" s="17" t="s">
        <v>140</v>
      </c>
      <c r="B20" s="20" t="s">
        <v>134</v>
      </c>
      <c r="C20" s="20" t="s">
        <v>26</v>
      </c>
      <c r="D20" s="20" t="s">
        <v>27</v>
      </c>
      <c r="E20" s="20" t="s">
        <v>138</v>
      </c>
      <c r="F20" s="53"/>
      <c r="G20" s="89">
        <f>G21+G25</f>
        <v>7533.691000000001</v>
      </c>
      <c r="H20" s="154">
        <f>H21+H25</f>
        <v>7694.539999999999</v>
      </c>
      <c r="I20" s="154">
        <f>I21+I25</f>
        <v>7758.94</v>
      </c>
    </row>
    <row r="21" spans="1:9" s="1" customFormat="1" ht="30.75" customHeight="1">
      <c r="A21" s="17" t="s">
        <v>141</v>
      </c>
      <c r="B21" s="20" t="s">
        <v>134</v>
      </c>
      <c r="C21" s="20" t="s">
        <v>26</v>
      </c>
      <c r="D21" s="20" t="s">
        <v>27</v>
      </c>
      <c r="E21" s="20" t="s">
        <v>139</v>
      </c>
      <c r="F21" s="53"/>
      <c r="G21" s="89">
        <f>G22+G23+G24</f>
        <v>5454.417</v>
      </c>
      <c r="H21" s="154">
        <f>H22+H23+H24</f>
        <v>5613.965999999999</v>
      </c>
      <c r="I21" s="154">
        <f>I22+I23+I24</f>
        <v>5677.066</v>
      </c>
    </row>
    <row r="22" spans="1:9" s="1" customFormat="1" ht="80.25" customHeight="1">
      <c r="A22" s="17" t="s">
        <v>142</v>
      </c>
      <c r="B22" s="20" t="s">
        <v>134</v>
      </c>
      <c r="C22" s="20" t="s">
        <v>26</v>
      </c>
      <c r="D22" s="20" t="s">
        <v>27</v>
      </c>
      <c r="E22" s="20" t="s">
        <v>143</v>
      </c>
      <c r="F22" s="20" t="s">
        <v>47</v>
      </c>
      <c r="G22" s="89">
        <v>3869.911</v>
      </c>
      <c r="H22" s="154">
        <v>3810.066</v>
      </c>
      <c r="I22" s="154">
        <v>3810.066</v>
      </c>
    </row>
    <row r="23" spans="1:9" s="1" customFormat="1" ht="43.5" customHeight="1">
      <c r="A23" s="17" t="s">
        <v>157</v>
      </c>
      <c r="B23" s="20" t="s">
        <v>134</v>
      </c>
      <c r="C23" s="20" t="s">
        <v>26</v>
      </c>
      <c r="D23" s="20" t="s">
        <v>27</v>
      </c>
      <c r="E23" s="20" t="s">
        <v>143</v>
      </c>
      <c r="F23" s="20" t="s">
        <v>45</v>
      </c>
      <c r="G23" s="89">
        <v>1549.506</v>
      </c>
      <c r="H23" s="154">
        <v>1767.5</v>
      </c>
      <c r="I23" s="154">
        <v>1829.2</v>
      </c>
    </row>
    <row r="24" spans="1:9" s="1" customFormat="1" ht="32.25" customHeight="1">
      <c r="A24" s="17" t="s">
        <v>144</v>
      </c>
      <c r="B24" s="20" t="s">
        <v>134</v>
      </c>
      <c r="C24" s="20" t="s">
        <v>26</v>
      </c>
      <c r="D24" s="20" t="s">
        <v>27</v>
      </c>
      <c r="E24" s="20" t="s">
        <v>143</v>
      </c>
      <c r="F24" s="20" t="s">
        <v>48</v>
      </c>
      <c r="G24" s="89">
        <v>35</v>
      </c>
      <c r="H24" s="154">
        <v>36.4</v>
      </c>
      <c r="I24" s="154">
        <v>37.8</v>
      </c>
    </row>
    <row r="25" spans="1:9" s="1" customFormat="1" ht="32.25" customHeight="1">
      <c r="A25" s="17" t="s">
        <v>147</v>
      </c>
      <c r="B25" s="20" t="s">
        <v>134</v>
      </c>
      <c r="C25" s="20" t="s">
        <v>26</v>
      </c>
      <c r="D25" s="20" t="s">
        <v>27</v>
      </c>
      <c r="E25" s="20" t="s">
        <v>145</v>
      </c>
      <c r="F25" s="20"/>
      <c r="G25" s="89">
        <f>G26+G27</f>
        <v>2079.274</v>
      </c>
      <c r="H25" s="154">
        <f>H26+H27</f>
        <v>2080.574</v>
      </c>
      <c r="I25" s="154">
        <f>I26+I27</f>
        <v>2081.874</v>
      </c>
    </row>
    <row r="26" spans="1:9" s="1" customFormat="1" ht="79.5" customHeight="1">
      <c r="A26" s="17" t="s">
        <v>149</v>
      </c>
      <c r="B26" s="20" t="s">
        <v>134</v>
      </c>
      <c r="C26" s="20" t="s">
        <v>26</v>
      </c>
      <c r="D26" s="20" t="s">
        <v>27</v>
      </c>
      <c r="E26" s="20" t="s">
        <v>146</v>
      </c>
      <c r="F26" s="20" t="s">
        <v>47</v>
      </c>
      <c r="G26" s="89">
        <v>2045.274</v>
      </c>
      <c r="H26" s="154">
        <v>2045.274</v>
      </c>
      <c r="I26" s="154">
        <v>2045.274</v>
      </c>
    </row>
    <row r="27" spans="1:9" s="1" customFormat="1" ht="46.5" customHeight="1">
      <c r="A27" s="17" t="s">
        <v>269</v>
      </c>
      <c r="B27" s="20" t="s">
        <v>134</v>
      </c>
      <c r="C27" s="20" t="s">
        <v>26</v>
      </c>
      <c r="D27" s="20" t="s">
        <v>27</v>
      </c>
      <c r="E27" s="20" t="s">
        <v>146</v>
      </c>
      <c r="F27" s="20" t="s">
        <v>45</v>
      </c>
      <c r="G27" s="89">
        <v>34</v>
      </c>
      <c r="H27" s="154">
        <v>35.3</v>
      </c>
      <c r="I27" s="154">
        <v>36.6</v>
      </c>
    </row>
    <row r="28" spans="1:9" s="1" customFormat="1" ht="29.25" customHeight="1">
      <c r="A28" s="17" t="s">
        <v>379</v>
      </c>
      <c r="B28" s="20" t="s">
        <v>134</v>
      </c>
      <c r="C28" s="20" t="s">
        <v>26</v>
      </c>
      <c r="D28" s="20" t="s">
        <v>378</v>
      </c>
      <c r="E28" s="20"/>
      <c r="F28" s="20"/>
      <c r="G28" s="89">
        <f>G29</f>
        <v>1498.3696</v>
      </c>
      <c r="H28" s="154">
        <f aca="true" t="shared" si="0" ref="H28:I31">H29</f>
        <v>0</v>
      </c>
      <c r="I28" s="154">
        <f t="shared" si="0"/>
        <v>0</v>
      </c>
    </row>
    <row r="29" spans="1:9" s="1" customFormat="1" ht="46.5" customHeight="1">
      <c r="A29" s="17" t="s">
        <v>380</v>
      </c>
      <c r="B29" s="20" t="s">
        <v>134</v>
      </c>
      <c r="C29" s="20" t="s">
        <v>26</v>
      </c>
      <c r="D29" s="20" t="s">
        <v>378</v>
      </c>
      <c r="E29" s="20" t="s">
        <v>137</v>
      </c>
      <c r="F29" s="20"/>
      <c r="G29" s="89">
        <f>G30</f>
        <v>1498.3696</v>
      </c>
      <c r="H29" s="154">
        <f t="shared" si="0"/>
        <v>0</v>
      </c>
      <c r="I29" s="154">
        <f t="shared" si="0"/>
        <v>0</v>
      </c>
    </row>
    <row r="30" spans="1:9" s="1" customFormat="1" ht="35.25" customHeight="1">
      <c r="A30" s="17" t="s">
        <v>381</v>
      </c>
      <c r="B30" s="20" t="s">
        <v>134</v>
      </c>
      <c r="C30" s="20" t="s">
        <v>26</v>
      </c>
      <c r="D30" s="20" t="s">
        <v>378</v>
      </c>
      <c r="E30" s="20" t="s">
        <v>383</v>
      </c>
      <c r="F30" s="20"/>
      <c r="G30" s="89">
        <f>G31+G33</f>
        <v>1498.3696</v>
      </c>
      <c r="H30" s="89">
        <f>H31+H33</f>
        <v>0</v>
      </c>
      <c r="I30" s="89">
        <f>I31+I33</f>
        <v>0</v>
      </c>
    </row>
    <row r="31" spans="1:9" s="1" customFormat="1" ht="28.5" customHeight="1">
      <c r="A31" s="17" t="s">
        <v>382</v>
      </c>
      <c r="B31" s="20" t="s">
        <v>134</v>
      </c>
      <c r="C31" s="20" t="s">
        <v>26</v>
      </c>
      <c r="D31" s="20" t="s">
        <v>378</v>
      </c>
      <c r="E31" s="20" t="s">
        <v>384</v>
      </c>
      <c r="F31" s="20"/>
      <c r="G31" s="89">
        <f>G32</f>
        <v>1061.5696</v>
      </c>
      <c r="H31" s="154">
        <f t="shared" si="0"/>
        <v>0</v>
      </c>
      <c r="I31" s="154">
        <f t="shared" si="0"/>
        <v>0</v>
      </c>
    </row>
    <row r="32" spans="1:9" s="1" customFormat="1" ht="54" customHeight="1">
      <c r="A32" s="17" t="s">
        <v>588</v>
      </c>
      <c r="B32" s="20" t="s">
        <v>134</v>
      </c>
      <c r="C32" s="20" t="s">
        <v>26</v>
      </c>
      <c r="D32" s="20" t="s">
        <v>378</v>
      </c>
      <c r="E32" s="20" t="s">
        <v>386</v>
      </c>
      <c r="F32" s="20" t="s">
        <v>48</v>
      </c>
      <c r="G32" s="89">
        <v>1061.5696</v>
      </c>
      <c r="H32" s="154">
        <v>0</v>
      </c>
      <c r="I32" s="154">
        <v>0</v>
      </c>
    </row>
    <row r="33" spans="1:10" s="1" customFormat="1" ht="70.5" customHeight="1">
      <c r="A33" s="17" t="s">
        <v>584</v>
      </c>
      <c r="B33" s="20" t="s">
        <v>134</v>
      </c>
      <c r="C33" s="20" t="s">
        <v>26</v>
      </c>
      <c r="D33" s="20" t="s">
        <v>378</v>
      </c>
      <c r="E33" s="20" t="s">
        <v>586</v>
      </c>
      <c r="F33" s="20"/>
      <c r="G33" s="89">
        <f>G34</f>
        <v>436.8</v>
      </c>
      <c r="H33" s="89">
        <f>H34</f>
        <v>0</v>
      </c>
      <c r="I33" s="89">
        <f>I34</f>
        <v>0</v>
      </c>
      <c r="J33" s="89"/>
    </row>
    <row r="34" spans="1:9" s="1" customFormat="1" ht="54" customHeight="1">
      <c r="A34" s="17" t="s">
        <v>585</v>
      </c>
      <c r="B34" s="20" t="s">
        <v>134</v>
      </c>
      <c r="C34" s="20" t="s">
        <v>26</v>
      </c>
      <c r="D34" s="20" t="s">
        <v>378</v>
      </c>
      <c r="E34" s="20" t="s">
        <v>587</v>
      </c>
      <c r="F34" s="20" t="s">
        <v>45</v>
      </c>
      <c r="G34" s="89">
        <v>436.8</v>
      </c>
      <c r="H34" s="154">
        <v>0</v>
      </c>
      <c r="I34" s="154">
        <v>0</v>
      </c>
    </row>
    <row r="35" spans="1:9" s="1" customFormat="1" ht="22.5" customHeight="1">
      <c r="A35" s="17" t="s">
        <v>15</v>
      </c>
      <c r="B35" s="20" t="s">
        <v>134</v>
      </c>
      <c r="C35" s="20" t="s">
        <v>26</v>
      </c>
      <c r="D35" s="20" t="s">
        <v>41</v>
      </c>
      <c r="E35" s="20"/>
      <c r="F35" s="20"/>
      <c r="G35" s="89">
        <f>G36</f>
        <v>23.61485</v>
      </c>
      <c r="H35" s="154">
        <f aca="true" t="shared" si="1" ref="H35:I38">H36</f>
        <v>500</v>
      </c>
      <c r="I35" s="154">
        <f t="shared" si="1"/>
        <v>500</v>
      </c>
    </row>
    <row r="36" spans="1:9" s="1" customFormat="1" ht="62.25" customHeight="1">
      <c r="A36" s="17" t="s">
        <v>230</v>
      </c>
      <c r="B36" s="20" t="s">
        <v>134</v>
      </c>
      <c r="C36" s="20" t="s">
        <v>26</v>
      </c>
      <c r="D36" s="20" t="s">
        <v>41</v>
      </c>
      <c r="E36" s="20" t="s">
        <v>137</v>
      </c>
      <c r="F36" s="20"/>
      <c r="G36" s="89">
        <f>G37</f>
        <v>23.61485</v>
      </c>
      <c r="H36" s="154">
        <f t="shared" si="1"/>
        <v>500</v>
      </c>
      <c r="I36" s="154">
        <f t="shared" si="1"/>
        <v>500</v>
      </c>
    </row>
    <row r="37" spans="1:9" s="1" customFormat="1" ht="33" customHeight="1">
      <c r="A37" s="17" t="s">
        <v>140</v>
      </c>
      <c r="B37" s="20" t="s">
        <v>134</v>
      </c>
      <c r="C37" s="20" t="s">
        <v>26</v>
      </c>
      <c r="D37" s="20" t="s">
        <v>41</v>
      </c>
      <c r="E37" s="20" t="s">
        <v>138</v>
      </c>
      <c r="F37" s="20"/>
      <c r="G37" s="89">
        <f>G38</f>
        <v>23.61485</v>
      </c>
      <c r="H37" s="154">
        <f t="shared" si="1"/>
        <v>500</v>
      </c>
      <c r="I37" s="154">
        <f t="shared" si="1"/>
        <v>500</v>
      </c>
    </row>
    <row r="38" spans="1:9" s="1" customFormat="1" ht="33" customHeight="1">
      <c r="A38" s="17" t="s">
        <v>150</v>
      </c>
      <c r="B38" s="20" t="s">
        <v>134</v>
      </c>
      <c r="C38" s="20" t="s">
        <v>26</v>
      </c>
      <c r="D38" s="20" t="s">
        <v>41</v>
      </c>
      <c r="E38" s="20" t="s">
        <v>148</v>
      </c>
      <c r="F38" s="20"/>
      <c r="G38" s="89">
        <f>G39</f>
        <v>23.61485</v>
      </c>
      <c r="H38" s="154">
        <f t="shared" si="1"/>
        <v>500</v>
      </c>
      <c r="I38" s="154">
        <f t="shared" si="1"/>
        <v>500</v>
      </c>
    </row>
    <row r="39" spans="1:9" s="1" customFormat="1" ht="71.25" customHeight="1">
      <c r="A39" s="17" t="s">
        <v>151</v>
      </c>
      <c r="B39" s="20" t="s">
        <v>134</v>
      </c>
      <c r="C39" s="20" t="s">
        <v>26</v>
      </c>
      <c r="D39" s="20" t="s">
        <v>41</v>
      </c>
      <c r="E39" s="20" t="s">
        <v>152</v>
      </c>
      <c r="F39" s="20" t="s">
        <v>48</v>
      </c>
      <c r="G39" s="89">
        <v>23.61485</v>
      </c>
      <c r="H39" s="154">
        <v>500</v>
      </c>
      <c r="I39" s="154">
        <v>500</v>
      </c>
    </row>
    <row r="40" spans="1:9" s="1" customFormat="1" ht="25.5" customHeight="1">
      <c r="A40" s="17" t="s">
        <v>57</v>
      </c>
      <c r="B40" s="20" t="s">
        <v>134</v>
      </c>
      <c r="C40" s="20" t="s">
        <v>26</v>
      </c>
      <c r="D40" s="20" t="s">
        <v>42</v>
      </c>
      <c r="E40" s="20"/>
      <c r="F40" s="20"/>
      <c r="G40" s="89">
        <f>G44+G46+G47+G50+G51+G48</f>
        <v>15466.946549999999</v>
      </c>
      <c r="H40" s="154">
        <f>H44+H46+H47+H50+H51</f>
        <v>11110.7</v>
      </c>
      <c r="I40" s="154">
        <f>I44+I46+I47+I50+I51</f>
        <v>11170.8</v>
      </c>
    </row>
    <row r="41" spans="1:9" s="1" customFormat="1" ht="63" customHeight="1">
      <c r="A41" s="17" t="s">
        <v>136</v>
      </c>
      <c r="B41" s="20" t="s">
        <v>134</v>
      </c>
      <c r="C41" s="20" t="s">
        <v>26</v>
      </c>
      <c r="D41" s="20" t="s">
        <v>42</v>
      </c>
      <c r="E41" s="20" t="s">
        <v>137</v>
      </c>
      <c r="F41" s="20"/>
      <c r="G41" s="89">
        <f>G42</f>
        <v>15466.94655</v>
      </c>
      <c r="H41" s="154">
        <f>H42</f>
        <v>11110.7</v>
      </c>
      <c r="I41" s="154">
        <f>I42</f>
        <v>11170.8</v>
      </c>
    </row>
    <row r="42" spans="1:9" s="1" customFormat="1" ht="30.75" customHeight="1">
      <c r="A42" s="17" t="s">
        <v>140</v>
      </c>
      <c r="B42" s="20" t="s">
        <v>134</v>
      </c>
      <c r="C42" s="20" t="s">
        <v>26</v>
      </c>
      <c r="D42" s="20" t="s">
        <v>42</v>
      </c>
      <c r="E42" s="20" t="s">
        <v>138</v>
      </c>
      <c r="F42" s="20"/>
      <c r="G42" s="89">
        <f>G43+G45+G49</f>
        <v>15466.94655</v>
      </c>
      <c r="H42" s="154">
        <f>H43+H45+H49</f>
        <v>11110.7</v>
      </c>
      <c r="I42" s="154">
        <f>I43+I45+I49</f>
        <v>11170.8</v>
      </c>
    </row>
    <row r="43" spans="1:9" s="1" customFormat="1" ht="33" customHeight="1">
      <c r="A43" s="17" t="s">
        <v>141</v>
      </c>
      <c r="B43" s="20" t="s">
        <v>134</v>
      </c>
      <c r="C43" s="20" t="s">
        <v>26</v>
      </c>
      <c r="D43" s="20" t="s">
        <v>42</v>
      </c>
      <c r="E43" s="20" t="s">
        <v>139</v>
      </c>
      <c r="F43" s="20"/>
      <c r="G43" s="89">
        <f>G44</f>
        <v>733.5</v>
      </c>
      <c r="H43" s="154">
        <f>H44</f>
        <v>736.3</v>
      </c>
      <c r="I43" s="154">
        <f>I44</f>
        <v>739.2</v>
      </c>
    </row>
    <row r="44" spans="1:9" s="1" customFormat="1" ht="46.5" customHeight="1">
      <c r="A44" s="17" t="s">
        <v>157</v>
      </c>
      <c r="B44" s="20" t="s">
        <v>134</v>
      </c>
      <c r="C44" s="20" t="s">
        <v>26</v>
      </c>
      <c r="D44" s="20" t="s">
        <v>42</v>
      </c>
      <c r="E44" s="20" t="s">
        <v>143</v>
      </c>
      <c r="F44" s="20" t="s">
        <v>45</v>
      </c>
      <c r="G44" s="89">
        <v>733.5</v>
      </c>
      <c r="H44" s="154">
        <v>736.3</v>
      </c>
      <c r="I44" s="154">
        <v>739.2</v>
      </c>
    </row>
    <row r="45" spans="1:9" s="1" customFormat="1" ht="74.25" customHeight="1">
      <c r="A45" s="17" t="s">
        <v>153</v>
      </c>
      <c r="B45" s="20" t="s">
        <v>134</v>
      </c>
      <c r="C45" s="20" t="s">
        <v>26</v>
      </c>
      <c r="D45" s="20" t="s">
        <v>42</v>
      </c>
      <c r="E45" s="20" t="s">
        <v>154</v>
      </c>
      <c r="F45" s="20"/>
      <c r="G45" s="89">
        <f>G46+G47+G48</f>
        <v>8172.73755</v>
      </c>
      <c r="H45" s="154">
        <f>H46+H47</f>
        <v>3818</v>
      </c>
      <c r="I45" s="154">
        <f>I46+I47</f>
        <v>3862.7</v>
      </c>
    </row>
    <row r="46" spans="1:9" s="1" customFormat="1" ht="48.75" customHeight="1">
      <c r="A46" s="17" t="s">
        <v>270</v>
      </c>
      <c r="B46" s="20" t="s">
        <v>134</v>
      </c>
      <c r="C46" s="20" t="s">
        <v>26</v>
      </c>
      <c r="D46" s="20" t="s">
        <v>42</v>
      </c>
      <c r="E46" s="20" t="s">
        <v>155</v>
      </c>
      <c r="F46" s="20" t="s">
        <v>45</v>
      </c>
      <c r="G46" s="89">
        <v>3197</v>
      </c>
      <c r="H46" s="154">
        <v>1318</v>
      </c>
      <c r="I46" s="154">
        <v>1362.7</v>
      </c>
    </row>
    <row r="47" spans="1:9" s="1" customFormat="1" ht="48.75" customHeight="1">
      <c r="A47" s="17" t="s">
        <v>278</v>
      </c>
      <c r="B47" s="20" t="s">
        <v>134</v>
      </c>
      <c r="C47" s="20" t="s">
        <v>26</v>
      </c>
      <c r="D47" s="20" t="s">
        <v>42</v>
      </c>
      <c r="E47" s="20" t="s">
        <v>155</v>
      </c>
      <c r="F47" s="20" t="s">
        <v>46</v>
      </c>
      <c r="G47" s="89">
        <v>4828.5</v>
      </c>
      <c r="H47" s="154">
        <v>2500</v>
      </c>
      <c r="I47" s="154">
        <v>2500</v>
      </c>
    </row>
    <row r="48" spans="1:9" s="1" customFormat="1" ht="48.75" customHeight="1">
      <c r="A48" s="17" t="s">
        <v>208</v>
      </c>
      <c r="B48" s="20" t="s">
        <v>134</v>
      </c>
      <c r="C48" s="20" t="s">
        <v>26</v>
      </c>
      <c r="D48" s="20" t="s">
        <v>42</v>
      </c>
      <c r="E48" s="20" t="s">
        <v>155</v>
      </c>
      <c r="F48" s="20" t="s">
        <v>48</v>
      </c>
      <c r="G48" s="89">
        <v>147.23755</v>
      </c>
      <c r="H48" s="154">
        <v>0</v>
      </c>
      <c r="I48" s="154">
        <v>0</v>
      </c>
    </row>
    <row r="49" spans="1:9" s="112" customFormat="1" ht="33" customHeight="1">
      <c r="A49" s="109" t="s">
        <v>430</v>
      </c>
      <c r="B49" s="110" t="s">
        <v>134</v>
      </c>
      <c r="C49" s="110" t="s">
        <v>26</v>
      </c>
      <c r="D49" s="110" t="s">
        <v>42</v>
      </c>
      <c r="E49" s="110" t="s">
        <v>429</v>
      </c>
      <c r="F49" s="110"/>
      <c r="G49" s="157">
        <f>G50+G51</f>
        <v>6560.709</v>
      </c>
      <c r="H49" s="157">
        <f>H50+H51</f>
        <v>6556.4</v>
      </c>
      <c r="I49" s="157">
        <f>I50+I51</f>
        <v>6568.9</v>
      </c>
    </row>
    <row r="50" spans="1:9" s="112" customFormat="1" ht="82.5" customHeight="1">
      <c r="A50" s="113" t="s">
        <v>433</v>
      </c>
      <c r="B50" s="110" t="s">
        <v>134</v>
      </c>
      <c r="C50" s="110" t="s">
        <v>26</v>
      </c>
      <c r="D50" s="110" t="s">
        <v>42</v>
      </c>
      <c r="E50" s="110" t="s">
        <v>431</v>
      </c>
      <c r="F50" s="110" t="s">
        <v>47</v>
      </c>
      <c r="G50" s="111">
        <v>6260.209</v>
      </c>
      <c r="H50" s="157">
        <v>6243.9</v>
      </c>
      <c r="I50" s="157">
        <v>6243.9</v>
      </c>
    </row>
    <row r="51" spans="1:9" s="112" customFormat="1" ht="46.5" customHeight="1">
      <c r="A51" s="113" t="s">
        <v>432</v>
      </c>
      <c r="B51" s="110" t="s">
        <v>134</v>
      </c>
      <c r="C51" s="110" t="s">
        <v>26</v>
      </c>
      <c r="D51" s="110" t="s">
        <v>42</v>
      </c>
      <c r="E51" s="110" t="s">
        <v>431</v>
      </c>
      <c r="F51" s="110" t="s">
        <v>45</v>
      </c>
      <c r="G51" s="111">
        <v>300.5</v>
      </c>
      <c r="H51" s="157">
        <v>312.5</v>
      </c>
      <c r="I51" s="157">
        <v>325</v>
      </c>
    </row>
    <row r="52" spans="1:9" s="1" customFormat="1" ht="30" customHeight="1">
      <c r="A52" s="17" t="s">
        <v>387</v>
      </c>
      <c r="B52" s="20" t="s">
        <v>134</v>
      </c>
      <c r="C52" s="20" t="s">
        <v>31</v>
      </c>
      <c r="D52" s="20"/>
      <c r="E52" s="20"/>
      <c r="F52" s="20"/>
      <c r="G52" s="89">
        <f>G53+G65+G60</f>
        <v>1829.1476</v>
      </c>
      <c r="H52" s="89">
        <f>H53+H65+H60</f>
        <v>200</v>
      </c>
      <c r="I52" s="89">
        <f>I53+I65+I60</f>
        <v>200</v>
      </c>
    </row>
    <row r="53" spans="1:9" s="1" customFormat="1" ht="30" customHeight="1">
      <c r="A53" s="17" t="s">
        <v>445</v>
      </c>
      <c r="B53" s="20" t="s">
        <v>134</v>
      </c>
      <c r="C53" s="20" t="s">
        <v>31</v>
      </c>
      <c r="D53" s="20" t="s">
        <v>44</v>
      </c>
      <c r="F53" s="20"/>
      <c r="G53" s="89">
        <f>G54</f>
        <v>65</v>
      </c>
      <c r="H53" s="154">
        <f aca="true" t="shared" si="2" ref="H53:I55">H54</f>
        <v>0</v>
      </c>
      <c r="I53" s="154">
        <f t="shared" si="2"/>
        <v>0</v>
      </c>
    </row>
    <row r="54" spans="1:9" s="1" customFormat="1" ht="42" customHeight="1">
      <c r="A54" s="17" t="s">
        <v>380</v>
      </c>
      <c r="B54" s="20" t="s">
        <v>134</v>
      </c>
      <c r="C54" s="20" t="s">
        <v>31</v>
      </c>
      <c r="D54" s="20" t="s">
        <v>44</v>
      </c>
      <c r="E54" s="20" t="s">
        <v>137</v>
      </c>
      <c r="F54" s="20"/>
      <c r="G54" s="89">
        <f>G55</f>
        <v>65</v>
      </c>
      <c r="H54" s="154">
        <f t="shared" si="2"/>
        <v>0</v>
      </c>
      <c r="I54" s="154">
        <f t="shared" si="2"/>
        <v>0</v>
      </c>
    </row>
    <row r="55" spans="1:9" s="1" customFormat="1" ht="30" customHeight="1">
      <c r="A55" s="17" t="s">
        <v>389</v>
      </c>
      <c r="B55" s="20" t="s">
        <v>134</v>
      </c>
      <c r="C55" s="20" t="s">
        <v>31</v>
      </c>
      <c r="D55" s="20" t="s">
        <v>44</v>
      </c>
      <c r="E55" s="20" t="s">
        <v>393</v>
      </c>
      <c r="F55" s="20"/>
      <c r="G55" s="89">
        <f>G56</f>
        <v>65</v>
      </c>
      <c r="H55" s="154">
        <f t="shared" si="2"/>
        <v>0</v>
      </c>
      <c r="I55" s="154">
        <f t="shared" si="2"/>
        <v>0</v>
      </c>
    </row>
    <row r="56" spans="1:9" s="1" customFormat="1" ht="43.5" customHeight="1">
      <c r="A56" s="17" t="s">
        <v>446</v>
      </c>
      <c r="B56" s="20" t="s">
        <v>134</v>
      </c>
      <c r="C56" s="20" t="s">
        <v>31</v>
      </c>
      <c r="D56" s="20" t="s">
        <v>44</v>
      </c>
      <c r="E56" s="20" t="s">
        <v>448</v>
      </c>
      <c r="F56" s="20"/>
      <c r="G56" s="89">
        <f>G57+G58+G59</f>
        <v>65</v>
      </c>
      <c r="H56" s="154">
        <f>H57+H58+H59</f>
        <v>0</v>
      </c>
      <c r="I56" s="154">
        <f>I57+I58+I59</f>
        <v>0</v>
      </c>
    </row>
    <row r="57" spans="1:9" s="1" customFormat="1" ht="55.5" customHeight="1">
      <c r="A57" s="17" t="s">
        <v>447</v>
      </c>
      <c r="B57" s="20" t="s">
        <v>134</v>
      </c>
      <c r="C57" s="20" t="s">
        <v>31</v>
      </c>
      <c r="D57" s="20" t="s">
        <v>44</v>
      </c>
      <c r="E57" s="20" t="s">
        <v>449</v>
      </c>
      <c r="F57" s="20" t="s">
        <v>45</v>
      </c>
      <c r="G57" s="89">
        <v>65</v>
      </c>
      <c r="H57" s="154">
        <v>0</v>
      </c>
      <c r="I57" s="154">
        <v>0</v>
      </c>
    </row>
    <row r="58" spans="1:9" s="1" customFormat="1" ht="48" customHeight="1">
      <c r="A58" s="17" t="s">
        <v>453</v>
      </c>
      <c r="B58" s="20" t="s">
        <v>134</v>
      </c>
      <c r="C58" s="20" t="s">
        <v>31</v>
      </c>
      <c r="D58" s="20" t="s">
        <v>44</v>
      </c>
      <c r="E58" s="20" t="s">
        <v>449</v>
      </c>
      <c r="F58" s="20" t="s">
        <v>54</v>
      </c>
      <c r="G58" s="89">
        <v>0</v>
      </c>
      <c r="H58" s="154">
        <v>0</v>
      </c>
      <c r="I58" s="154">
        <v>0</v>
      </c>
    </row>
    <row r="59" spans="1:9" s="1" customFormat="1" ht="55.5" customHeight="1">
      <c r="A59" s="17" t="s">
        <v>450</v>
      </c>
      <c r="B59" s="20" t="s">
        <v>134</v>
      </c>
      <c r="C59" s="20" t="s">
        <v>31</v>
      </c>
      <c r="D59" s="20" t="s">
        <v>44</v>
      </c>
      <c r="E59" s="20" t="s">
        <v>451</v>
      </c>
      <c r="F59" s="20" t="s">
        <v>54</v>
      </c>
      <c r="G59" s="89">
        <v>0</v>
      </c>
      <c r="H59" s="154">
        <v>0</v>
      </c>
      <c r="I59" s="154">
        <v>0</v>
      </c>
    </row>
    <row r="60" spans="1:9" s="1" customFormat="1" ht="31.5" customHeight="1">
      <c r="A60" s="17" t="s">
        <v>596</v>
      </c>
      <c r="B60" s="20" t="s">
        <v>134</v>
      </c>
      <c r="C60" s="20" t="s">
        <v>31</v>
      </c>
      <c r="D60" s="20" t="s">
        <v>32</v>
      </c>
      <c r="E60" s="20"/>
      <c r="F60" s="20"/>
      <c r="G60" s="89">
        <f>G61</f>
        <v>1629.1476</v>
      </c>
      <c r="H60" s="89">
        <f aca="true" t="shared" si="3" ref="H60:I63">H61</f>
        <v>0</v>
      </c>
      <c r="I60" s="89">
        <f t="shared" si="3"/>
        <v>0</v>
      </c>
    </row>
    <row r="61" spans="1:9" s="1" customFormat="1" ht="42" customHeight="1">
      <c r="A61" s="17" t="s">
        <v>380</v>
      </c>
      <c r="B61" s="20" t="s">
        <v>134</v>
      </c>
      <c r="C61" s="20" t="s">
        <v>31</v>
      </c>
      <c r="D61" s="20" t="s">
        <v>32</v>
      </c>
      <c r="E61" s="20" t="s">
        <v>137</v>
      </c>
      <c r="F61" s="20"/>
      <c r="G61" s="89">
        <f>G62</f>
        <v>1629.1476</v>
      </c>
      <c r="H61" s="89">
        <f t="shared" si="3"/>
        <v>0</v>
      </c>
      <c r="I61" s="89">
        <f t="shared" si="3"/>
        <v>0</v>
      </c>
    </row>
    <row r="62" spans="1:9" s="1" customFormat="1" ht="35.25" customHeight="1">
      <c r="A62" s="17" t="s">
        <v>389</v>
      </c>
      <c r="B62" s="20" t="s">
        <v>134</v>
      </c>
      <c r="C62" s="20" t="s">
        <v>31</v>
      </c>
      <c r="D62" s="20" t="s">
        <v>32</v>
      </c>
      <c r="E62" s="20" t="s">
        <v>393</v>
      </c>
      <c r="F62" s="20"/>
      <c r="G62" s="89">
        <f>G63</f>
        <v>1629.1476</v>
      </c>
      <c r="H62" s="89">
        <f t="shared" si="3"/>
        <v>0</v>
      </c>
      <c r="I62" s="89">
        <f t="shared" si="3"/>
        <v>0</v>
      </c>
    </row>
    <row r="63" spans="1:9" s="1" customFormat="1" ht="42" customHeight="1">
      <c r="A63" s="17" t="s">
        <v>446</v>
      </c>
      <c r="B63" s="20" t="s">
        <v>134</v>
      </c>
      <c r="C63" s="20" t="s">
        <v>31</v>
      </c>
      <c r="D63" s="20" t="s">
        <v>32</v>
      </c>
      <c r="E63" s="20" t="s">
        <v>448</v>
      </c>
      <c r="F63" s="20"/>
      <c r="G63" s="89">
        <f>G64</f>
        <v>1629.1476</v>
      </c>
      <c r="H63" s="89">
        <f t="shared" si="3"/>
        <v>0</v>
      </c>
      <c r="I63" s="89">
        <f t="shared" si="3"/>
        <v>0</v>
      </c>
    </row>
    <row r="64" spans="1:9" s="1" customFormat="1" ht="43.5" customHeight="1">
      <c r="A64" s="17" t="s">
        <v>417</v>
      </c>
      <c r="B64" s="20" t="s">
        <v>134</v>
      </c>
      <c r="C64" s="20" t="s">
        <v>31</v>
      </c>
      <c r="D64" s="20" t="s">
        <v>32</v>
      </c>
      <c r="E64" s="20" t="s">
        <v>595</v>
      </c>
      <c r="F64" s="20" t="s">
        <v>45</v>
      </c>
      <c r="G64" s="89">
        <v>1629.1476</v>
      </c>
      <c r="H64" s="154"/>
      <c r="I64" s="154"/>
    </row>
    <row r="65" spans="1:9" s="1" customFormat="1" ht="30.75" customHeight="1">
      <c r="A65" s="17" t="s">
        <v>388</v>
      </c>
      <c r="B65" s="20" t="s">
        <v>134</v>
      </c>
      <c r="C65" s="20" t="s">
        <v>31</v>
      </c>
      <c r="D65" s="20" t="s">
        <v>392</v>
      </c>
      <c r="E65" s="20"/>
      <c r="F65" s="20"/>
      <c r="G65" s="89">
        <f>G66</f>
        <v>135</v>
      </c>
      <c r="H65" s="154">
        <f aca="true" t="shared" si="4" ref="H65:I68">H66</f>
        <v>200</v>
      </c>
      <c r="I65" s="154">
        <f t="shared" si="4"/>
        <v>200</v>
      </c>
    </row>
    <row r="66" spans="1:9" s="1" customFormat="1" ht="45.75" customHeight="1">
      <c r="A66" s="17" t="s">
        <v>380</v>
      </c>
      <c r="B66" s="20" t="s">
        <v>134</v>
      </c>
      <c r="C66" s="20" t="s">
        <v>31</v>
      </c>
      <c r="D66" s="20" t="s">
        <v>392</v>
      </c>
      <c r="E66" s="20" t="s">
        <v>137</v>
      </c>
      <c r="F66" s="20"/>
      <c r="G66" s="89">
        <f>G67</f>
        <v>135</v>
      </c>
      <c r="H66" s="154">
        <f t="shared" si="4"/>
        <v>200</v>
      </c>
      <c r="I66" s="154">
        <f t="shared" si="4"/>
        <v>200</v>
      </c>
    </row>
    <row r="67" spans="1:9" s="1" customFormat="1" ht="33" customHeight="1">
      <c r="A67" s="17" t="s">
        <v>389</v>
      </c>
      <c r="B67" s="20" t="s">
        <v>134</v>
      </c>
      <c r="C67" s="20" t="s">
        <v>31</v>
      </c>
      <c r="D67" s="20" t="s">
        <v>392</v>
      </c>
      <c r="E67" s="20" t="s">
        <v>393</v>
      </c>
      <c r="F67" s="20"/>
      <c r="G67" s="89">
        <f>G68</f>
        <v>135</v>
      </c>
      <c r="H67" s="154">
        <f t="shared" si="4"/>
        <v>200</v>
      </c>
      <c r="I67" s="154">
        <f t="shared" si="4"/>
        <v>200</v>
      </c>
    </row>
    <row r="68" spans="1:9" s="1" customFormat="1" ht="35.25" customHeight="1">
      <c r="A68" s="17" t="s">
        <v>390</v>
      </c>
      <c r="B68" s="20" t="s">
        <v>134</v>
      </c>
      <c r="C68" s="20" t="s">
        <v>31</v>
      </c>
      <c r="D68" s="20" t="s">
        <v>392</v>
      </c>
      <c r="E68" s="20" t="s">
        <v>394</v>
      </c>
      <c r="F68" s="20"/>
      <c r="G68" s="89">
        <f>G69</f>
        <v>135</v>
      </c>
      <c r="H68" s="154">
        <f t="shared" si="4"/>
        <v>200</v>
      </c>
      <c r="I68" s="154">
        <f t="shared" si="4"/>
        <v>200</v>
      </c>
    </row>
    <row r="69" spans="1:9" s="1" customFormat="1" ht="46.5" customHeight="1">
      <c r="A69" s="17" t="s">
        <v>391</v>
      </c>
      <c r="B69" s="20" t="s">
        <v>134</v>
      </c>
      <c r="C69" s="20" t="s">
        <v>31</v>
      </c>
      <c r="D69" s="20" t="s">
        <v>392</v>
      </c>
      <c r="E69" s="20" t="s">
        <v>395</v>
      </c>
      <c r="F69" s="20" t="s">
        <v>45</v>
      </c>
      <c r="G69" s="89">
        <v>135</v>
      </c>
      <c r="H69" s="154">
        <v>200</v>
      </c>
      <c r="I69" s="154">
        <v>200</v>
      </c>
    </row>
    <row r="70" spans="1:9" s="1" customFormat="1" ht="33.75" customHeight="1">
      <c r="A70" s="17" t="s">
        <v>16</v>
      </c>
      <c r="B70" s="20" t="s">
        <v>134</v>
      </c>
      <c r="C70" s="20" t="s">
        <v>27</v>
      </c>
      <c r="D70" s="20"/>
      <c r="E70" s="20"/>
      <c r="F70" s="20"/>
      <c r="G70" s="89">
        <f>G71+G76+G83</f>
        <v>60353.42606</v>
      </c>
      <c r="H70" s="154">
        <f>H71+H76+H83</f>
        <v>31622.5</v>
      </c>
      <c r="I70" s="154">
        <f>I71+I76+I83</f>
        <v>32478.3</v>
      </c>
    </row>
    <row r="71" spans="1:9" s="1" customFormat="1" ht="29.25" customHeight="1">
      <c r="A71" s="17" t="s">
        <v>56</v>
      </c>
      <c r="B71" s="20" t="s">
        <v>134</v>
      </c>
      <c r="C71" s="20" t="s">
        <v>27</v>
      </c>
      <c r="D71" s="20" t="s">
        <v>29</v>
      </c>
      <c r="E71" s="20"/>
      <c r="F71" s="20"/>
      <c r="G71" s="89">
        <f>G75</f>
        <v>380</v>
      </c>
      <c r="H71" s="154">
        <f>H75</f>
        <v>395.2</v>
      </c>
      <c r="I71" s="154">
        <f>I75</f>
        <v>411</v>
      </c>
    </row>
    <row r="72" spans="1:9" s="1" customFormat="1" ht="57.75" customHeight="1">
      <c r="A72" s="17" t="s">
        <v>136</v>
      </c>
      <c r="B72" s="20" t="s">
        <v>134</v>
      </c>
      <c r="C72" s="20" t="s">
        <v>27</v>
      </c>
      <c r="D72" s="20" t="s">
        <v>29</v>
      </c>
      <c r="E72" s="20" t="s">
        <v>137</v>
      </c>
      <c r="F72" s="20"/>
      <c r="G72" s="89">
        <f>G73</f>
        <v>380</v>
      </c>
      <c r="H72" s="154">
        <f aca="true" t="shared" si="5" ref="H72:I74">H73</f>
        <v>395.2</v>
      </c>
      <c r="I72" s="154">
        <f t="shared" si="5"/>
        <v>411</v>
      </c>
    </row>
    <row r="73" spans="1:9" s="1" customFormat="1" ht="24.75" customHeight="1">
      <c r="A73" s="17" t="s">
        <v>159</v>
      </c>
      <c r="B73" s="20" t="s">
        <v>134</v>
      </c>
      <c r="C73" s="20" t="s">
        <v>27</v>
      </c>
      <c r="D73" s="20" t="s">
        <v>29</v>
      </c>
      <c r="E73" s="20" t="s">
        <v>158</v>
      </c>
      <c r="F73" s="20"/>
      <c r="G73" s="89">
        <f>G74</f>
        <v>380</v>
      </c>
      <c r="H73" s="154">
        <f t="shared" si="5"/>
        <v>395.2</v>
      </c>
      <c r="I73" s="154">
        <f t="shared" si="5"/>
        <v>411</v>
      </c>
    </row>
    <row r="74" spans="1:9" s="1" customFormat="1" ht="44.25" customHeight="1">
      <c r="A74" s="17" t="s">
        <v>160</v>
      </c>
      <c r="B74" s="20" t="s">
        <v>134</v>
      </c>
      <c r="C74" s="20" t="s">
        <v>27</v>
      </c>
      <c r="D74" s="20" t="s">
        <v>29</v>
      </c>
      <c r="E74" s="20" t="s">
        <v>161</v>
      </c>
      <c r="F74" s="20"/>
      <c r="G74" s="89">
        <f>G75</f>
        <v>380</v>
      </c>
      <c r="H74" s="154">
        <f t="shared" si="5"/>
        <v>395.2</v>
      </c>
      <c r="I74" s="154">
        <f t="shared" si="5"/>
        <v>411</v>
      </c>
    </row>
    <row r="75" spans="1:9" s="1" customFormat="1" ht="63.75" customHeight="1">
      <c r="A75" s="17" t="s">
        <v>271</v>
      </c>
      <c r="B75" s="20" t="s">
        <v>134</v>
      </c>
      <c r="C75" s="20" t="s">
        <v>27</v>
      </c>
      <c r="D75" s="20" t="s">
        <v>29</v>
      </c>
      <c r="E75" s="20" t="s">
        <v>162</v>
      </c>
      <c r="F75" s="20" t="s">
        <v>45</v>
      </c>
      <c r="G75" s="89">
        <v>380</v>
      </c>
      <c r="H75" s="154">
        <v>395.2</v>
      </c>
      <c r="I75" s="154">
        <v>411</v>
      </c>
    </row>
    <row r="76" spans="1:9" s="1" customFormat="1" ht="27" customHeight="1">
      <c r="A76" s="17" t="s">
        <v>43</v>
      </c>
      <c r="B76" s="20" t="s">
        <v>134</v>
      </c>
      <c r="C76" s="20" t="s">
        <v>27</v>
      </c>
      <c r="D76" s="20" t="s">
        <v>44</v>
      </c>
      <c r="E76" s="20"/>
      <c r="F76" s="20"/>
      <c r="G76" s="89">
        <f>G77</f>
        <v>27269.5</v>
      </c>
      <c r="H76" s="154">
        <f aca="true" t="shared" si="6" ref="H76:I78">H77</f>
        <v>27908.3</v>
      </c>
      <c r="I76" s="154">
        <f t="shared" si="6"/>
        <v>28948.3</v>
      </c>
    </row>
    <row r="77" spans="1:9" s="1" customFormat="1" ht="46.5" customHeight="1">
      <c r="A77" s="17" t="s">
        <v>163</v>
      </c>
      <c r="B77" s="20" t="s">
        <v>134</v>
      </c>
      <c r="C77" s="20" t="s">
        <v>27</v>
      </c>
      <c r="D77" s="20" t="s">
        <v>44</v>
      </c>
      <c r="E77" s="20" t="s">
        <v>165</v>
      </c>
      <c r="F77" s="20"/>
      <c r="G77" s="89">
        <f>G78</f>
        <v>27269.5</v>
      </c>
      <c r="H77" s="154">
        <f t="shared" si="6"/>
        <v>27908.3</v>
      </c>
      <c r="I77" s="154">
        <f t="shared" si="6"/>
        <v>28948.3</v>
      </c>
    </row>
    <row r="78" spans="1:9" s="1" customFormat="1" ht="35.25" customHeight="1">
      <c r="A78" s="17" t="s">
        <v>164</v>
      </c>
      <c r="B78" s="20" t="s">
        <v>134</v>
      </c>
      <c r="C78" s="20" t="s">
        <v>27</v>
      </c>
      <c r="D78" s="20" t="s">
        <v>44</v>
      </c>
      <c r="E78" s="20" t="s">
        <v>166</v>
      </c>
      <c r="F78" s="20"/>
      <c r="G78" s="89">
        <f>G79</f>
        <v>27269.5</v>
      </c>
      <c r="H78" s="154">
        <f t="shared" si="6"/>
        <v>27908.3</v>
      </c>
      <c r="I78" s="154">
        <f t="shared" si="6"/>
        <v>28948.3</v>
      </c>
    </row>
    <row r="79" spans="1:9" s="1" customFormat="1" ht="35.25" customHeight="1">
      <c r="A79" s="17" t="s">
        <v>167</v>
      </c>
      <c r="B79" s="20" t="s">
        <v>134</v>
      </c>
      <c r="C79" s="20" t="s">
        <v>27</v>
      </c>
      <c r="D79" s="20" t="s">
        <v>44</v>
      </c>
      <c r="E79" s="54" t="s">
        <v>168</v>
      </c>
      <c r="F79" s="20"/>
      <c r="G79" s="89">
        <f>G80+G81+G82</f>
        <v>27269.5</v>
      </c>
      <c r="H79" s="154">
        <f>H80+H81+H82</f>
        <v>27908.3</v>
      </c>
      <c r="I79" s="154">
        <f>I80+I81+I82</f>
        <v>28948.3</v>
      </c>
    </row>
    <row r="80" spans="1:9" s="1" customFormat="1" ht="45" customHeight="1">
      <c r="A80" s="17" t="s">
        <v>464</v>
      </c>
      <c r="B80" s="20" t="s">
        <v>134</v>
      </c>
      <c r="C80" s="20" t="s">
        <v>27</v>
      </c>
      <c r="D80" s="20" t="s">
        <v>44</v>
      </c>
      <c r="E80" s="54" t="s">
        <v>465</v>
      </c>
      <c r="F80" s="20" t="s">
        <v>45</v>
      </c>
      <c r="G80" s="89">
        <v>0</v>
      </c>
      <c r="H80" s="154">
        <v>0</v>
      </c>
      <c r="I80" s="154">
        <v>0</v>
      </c>
    </row>
    <row r="81" spans="1:9" s="1" customFormat="1" ht="48" customHeight="1">
      <c r="A81" s="17" t="s">
        <v>455</v>
      </c>
      <c r="B81" s="20" t="s">
        <v>134</v>
      </c>
      <c r="C81" s="20" t="s">
        <v>27</v>
      </c>
      <c r="D81" s="20" t="s">
        <v>44</v>
      </c>
      <c r="E81" s="20" t="s">
        <v>170</v>
      </c>
      <c r="F81" s="20" t="s">
        <v>45</v>
      </c>
      <c r="G81" s="89">
        <v>0</v>
      </c>
      <c r="H81" s="154">
        <v>0</v>
      </c>
      <c r="I81" s="154">
        <v>0</v>
      </c>
    </row>
    <row r="82" spans="1:9" s="1" customFormat="1" ht="45" customHeight="1">
      <c r="A82" s="17" t="s">
        <v>169</v>
      </c>
      <c r="B82" s="20" t="s">
        <v>134</v>
      </c>
      <c r="C82" s="20" t="s">
        <v>27</v>
      </c>
      <c r="D82" s="20" t="s">
        <v>44</v>
      </c>
      <c r="E82" s="20" t="s">
        <v>170</v>
      </c>
      <c r="F82" s="20" t="s">
        <v>48</v>
      </c>
      <c r="G82" s="89">
        <v>27269.5</v>
      </c>
      <c r="H82" s="154">
        <v>27908.3</v>
      </c>
      <c r="I82" s="154">
        <v>28948.3</v>
      </c>
    </row>
    <row r="83" spans="1:9" s="1" customFormat="1" ht="27.75" customHeight="1">
      <c r="A83" s="17" t="s">
        <v>49</v>
      </c>
      <c r="B83" s="20" t="s">
        <v>134</v>
      </c>
      <c r="C83" s="20" t="s">
        <v>27</v>
      </c>
      <c r="D83" s="20" t="s">
        <v>28</v>
      </c>
      <c r="E83" s="20"/>
      <c r="F83" s="20"/>
      <c r="G83" s="89">
        <f aca="true" t="shared" si="7" ref="G83:I84">G84</f>
        <v>32703.926059999998</v>
      </c>
      <c r="H83" s="154">
        <f t="shared" si="7"/>
        <v>3319</v>
      </c>
      <c r="I83" s="154">
        <f t="shared" si="7"/>
        <v>3119</v>
      </c>
    </row>
    <row r="84" spans="1:9" s="1" customFormat="1" ht="44.25" customHeight="1">
      <c r="A84" s="17" t="s">
        <v>163</v>
      </c>
      <c r="B84" s="20" t="s">
        <v>134</v>
      </c>
      <c r="C84" s="20" t="s">
        <v>27</v>
      </c>
      <c r="D84" s="20" t="s">
        <v>28</v>
      </c>
      <c r="E84" s="20" t="s">
        <v>165</v>
      </c>
      <c r="F84" s="20"/>
      <c r="G84" s="89">
        <f t="shared" si="7"/>
        <v>32703.926059999998</v>
      </c>
      <c r="H84" s="154">
        <f t="shared" si="7"/>
        <v>3319</v>
      </c>
      <c r="I84" s="154">
        <f t="shared" si="7"/>
        <v>3119</v>
      </c>
    </row>
    <row r="85" spans="1:9" s="1" customFormat="1" ht="27.75" customHeight="1">
      <c r="A85" s="17" t="s">
        <v>171</v>
      </c>
      <c r="B85" s="20" t="s">
        <v>134</v>
      </c>
      <c r="C85" s="20" t="s">
        <v>27</v>
      </c>
      <c r="D85" s="20" t="s">
        <v>28</v>
      </c>
      <c r="E85" s="20" t="s">
        <v>172</v>
      </c>
      <c r="F85" s="20"/>
      <c r="G85" s="89">
        <f>G86+G88+G91+G93+G95</f>
        <v>32703.926059999998</v>
      </c>
      <c r="H85" s="89">
        <f>H86+H88+H91+H93+H95</f>
        <v>3319</v>
      </c>
      <c r="I85" s="89">
        <f>I86+I88+I91+I93+I95</f>
        <v>3119</v>
      </c>
    </row>
    <row r="86" spans="1:9" s="1" customFormat="1" ht="33.75" customHeight="1">
      <c r="A86" s="17" t="s">
        <v>577</v>
      </c>
      <c r="B86" s="20" t="s">
        <v>134</v>
      </c>
      <c r="C86" s="20" t="s">
        <v>27</v>
      </c>
      <c r="D86" s="20" t="s">
        <v>28</v>
      </c>
      <c r="E86" s="20" t="s">
        <v>575</v>
      </c>
      <c r="F86" s="20"/>
      <c r="G86" s="89">
        <f>G87</f>
        <v>8524.05</v>
      </c>
      <c r="H86" s="89">
        <f>H87</f>
        <v>0</v>
      </c>
      <c r="I86" s="89">
        <f>I87</f>
        <v>0</v>
      </c>
    </row>
    <row r="87" spans="1:9" s="1" customFormat="1" ht="57.75" customHeight="1">
      <c r="A87" s="17" t="s">
        <v>578</v>
      </c>
      <c r="B87" s="20" t="s">
        <v>134</v>
      </c>
      <c r="C87" s="20" t="s">
        <v>27</v>
      </c>
      <c r="D87" s="20" t="s">
        <v>28</v>
      </c>
      <c r="E87" s="20" t="s">
        <v>576</v>
      </c>
      <c r="F87" s="20" t="s">
        <v>45</v>
      </c>
      <c r="G87" s="89">
        <f>3000+1150.5+4100+273.55</f>
        <v>8524.05</v>
      </c>
      <c r="H87" s="154">
        <v>0</v>
      </c>
      <c r="I87" s="154">
        <v>0</v>
      </c>
    </row>
    <row r="88" spans="1:9" s="1" customFormat="1" ht="70.5" customHeight="1">
      <c r="A88" s="17" t="s">
        <v>415</v>
      </c>
      <c r="B88" s="20" t="s">
        <v>134</v>
      </c>
      <c r="C88" s="20" t="s">
        <v>27</v>
      </c>
      <c r="D88" s="20" t="s">
        <v>28</v>
      </c>
      <c r="E88" s="20" t="s">
        <v>416</v>
      </c>
      <c r="F88" s="20"/>
      <c r="G88" s="89">
        <f>G89+G90</f>
        <v>20730.08842</v>
      </c>
      <c r="H88" s="154">
        <f>H89+H90</f>
        <v>2500</v>
      </c>
      <c r="I88" s="154">
        <f>I89+I90</f>
        <v>2500</v>
      </c>
    </row>
    <row r="89" spans="1:9" s="1" customFormat="1" ht="67.5" customHeight="1">
      <c r="A89" s="17" t="s">
        <v>459</v>
      </c>
      <c r="B89" s="20" t="s">
        <v>134</v>
      </c>
      <c r="C89" s="20" t="s">
        <v>27</v>
      </c>
      <c r="D89" s="20" t="s">
        <v>28</v>
      </c>
      <c r="E89" s="20" t="s">
        <v>509</v>
      </c>
      <c r="F89" s="20" t="s">
        <v>46</v>
      </c>
      <c r="G89" s="89">
        <v>0</v>
      </c>
      <c r="H89" s="154">
        <v>0</v>
      </c>
      <c r="I89" s="154">
        <v>0</v>
      </c>
    </row>
    <row r="90" spans="1:9" s="1" customFormat="1" ht="42.75" customHeight="1">
      <c r="A90" s="17" t="s">
        <v>417</v>
      </c>
      <c r="B90" s="20" t="s">
        <v>134</v>
      </c>
      <c r="C90" s="20" t="s">
        <v>27</v>
      </c>
      <c r="D90" s="20" t="s">
        <v>28</v>
      </c>
      <c r="E90" s="20" t="s">
        <v>418</v>
      </c>
      <c r="F90" s="20" t="s">
        <v>45</v>
      </c>
      <c r="G90" s="89">
        <f>1159.98+19629-150-300-608.89158+1000</f>
        <v>20730.08842</v>
      </c>
      <c r="H90" s="154">
        <v>2500</v>
      </c>
      <c r="I90" s="154">
        <v>2500</v>
      </c>
    </row>
    <row r="91" spans="1:9" s="1" customFormat="1" ht="32.25" customHeight="1">
      <c r="A91" s="17" t="s">
        <v>173</v>
      </c>
      <c r="B91" s="20" t="s">
        <v>134</v>
      </c>
      <c r="C91" s="20" t="s">
        <v>27</v>
      </c>
      <c r="D91" s="20" t="s">
        <v>28</v>
      </c>
      <c r="E91" s="20" t="s">
        <v>174</v>
      </c>
      <c r="F91" s="20"/>
      <c r="G91" s="89">
        <f>G92</f>
        <v>3030.78764</v>
      </c>
      <c r="H91" s="154">
        <f>H92</f>
        <v>400</v>
      </c>
      <c r="I91" s="154">
        <f>I92</f>
        <v>200</v>
      </c>
    </row>
    <row r="92" spans="1:9" s="1" customFormat="1" ht="48" customHeight="1">
      <c r="A92" s="17" t="s">
        <v>272</v>
      </c>
      <c r="B92" s="20" t="s">
        <v>134</v>
      </c>
      <c r="C92" s="20" t="s">
        <v>27</v>
      </c>
      <c r="D92" s="20" t="s">
        <v>28</v>
      </c>
      <c r="E92" s="20" t="s">
        <v>175</v>
      </c>
      <c r="F92" s="20" t="s">
        <v>45</v>
      </c>
      <c r="G92" s="89">
        <v>3030.78764</v>
      </c>
      <c r="H92" s="154">
        <v>400</v>
      </c>
      <c r="I92" s="154">
        <v>200</v>
      </c>
    </row>
    <row r="93" spans="1:9" s="1" customFormat="1" ht="24.75" customHeight="1">
      <c r="A93" s="17" t="s">
        <v>177</v>
      </c>
      <c r="B93" s="20" t="s">
        <v>134</v>
      </c>
      <c r="C93" s="20" t="s">
        <v>27</v>
      </c>
      <c r="D93" s="20" t="s">
        <v>28</v>
      </c>
      <c r="E93" s="20" t="s">
        <v>176</v>
      </c>
      <c r="F93" s="20"/>
      <c r="G93" s="89">
        <f>G94</f>
        <v>119</v>
      </c>
      <c r="H93" s="154">
        <f>H94</f>
        <v>119</v>
      </c>
      <c r="I93" s="154">
        <f>I94</f>
        <v>119</v>
      </c>
    </row>
    <row r="94" spans="1:9" s="1" customFormat="1" ht="70.5" customHeight="1">
      <c r="A94" s="17" t="s">
        <v>425</v>
      </c>
      <c r="B94" s="20" t="s">
        <v>134</v>
      </c>
      <c r="C94" s="20" t="s">
        <v>27</v>
      </c>
      <c r="D94" s="20" t="s">
        <v>28</v>
      </c>
      <c r="E94" s="20" t="s">
        <v>178</v>
      </c>
      <c r="F94" s="20" t="s">
        <v>35</v>
      </c>
      <c r="G94" s="89">
        <v>119</v>
      </c>
      <c r="H94" s="154">
        <v>119</v>
      </c>
      <c r="I94" s="154">
        <v>119</v>
      </c>
    </row>
    <row r="95" spans="1:9" s="1" customFormat="1" ht="36" customHeight="1">
      <c r="A95" s="17" t="s">
        <v>179</v>
      </c>
      <c r="B95" s="20" t="s">
        <v>134</v>
      </c>
      <c r="C95" s="20" t="s">
        <v>27</v>
      </c>
      <c r="D95" s="20" t="s">
        <v>28</v>
      </c>
      <c r="E95" s="20" t="s">
        <v>180</v>
      </c>
      <c r="F95" s="20"/>
      <c r="G95" s="89">
        <f>G96</f>
        <v>300</v>
      </c>
      <c r="H95" s="154">
        <f>H96</f>
        <v>300</v>
      </c>
      <c r="I95" s="154">
        <f>I96</f>
        <v>300</v>
      </c>
    </row>
    <row r="96" spans="1:9" s="1" customFormat="1" ht="45" customHeight="1">
      <c r="A96" s="17" t="s">
        <v>273</v>
      </c>
      <c r="B96" s="20" t="s">
        <v>134</v>
      </c>
      <c r="C96" s="20" t="s">
        <v>27</v>
      </c>
      <c r="D96" s="20" t="s">
        <v>28</v>
      </c>
      <c r="E96" s="20" t="s">
        <v>181</v>
      </c>
      <c r="F96" s="20" t="s">
        <v>45</v>
      </c>
      <c r="G96" s="89">
        <v>300</v>
      </c>
      <c r="H96" s="154">
        <v>300</v>
      </c>
      <c r="I96" s="154">
        <v>300</v>
      </c>
    </row>
    <row r="97" spans="1:11" s="1" customFormat="1" ht="31.5" customHeight="1">
      <c r="A97" s="17" t="s">
        <v>50</v>
      </c>
      <c r="B97" s="20" t="s">
        <v>134</v>
      </c>
      <c r="C97" s="20" t="s">
        <v>29</v>
      </c>
      <c r="D97" s="20"/>
      <c r="E97" s="20"/>
      <c r="F97" s="20"/>
      <c r="G97" s="176">
        <f>G98+G115+G123+G143</f>
        <v>601102.73294</v>
      </c>
      <c r="H97" s="154">
        <f>H98+H115+H123+H143</f>
        <v>336351.3302</v>
      </c>
      <c r="I97" s="154">
        <f>I98+I115+I123+I143</f>
        <v>47477.659999999996</v>
      </c>
      <c r="K97" s="120">
        <f>G97-208796.04983</f>
        <v>392306.68311</v>
      </c>
    </row>
    <row r="98" spans="1:9" s="1" customFormat="1" ht="27.75" customHeight="1">
      <c r="A98" s="17" t="s">
        <v>17</v>
      </c>
      <c r="B98" s="20" t="s">
        <v>134</v>
      </c>
      <c r="C98" s="20" t="s">
        <v>29</v>
      </c>
      <c r="D98" s="20" t="s">
        <v>26</v>
      </c>
      <c r="E98" s="20"/>
      <c r="F98" s="20"/>
      <c r="G98" s="89">
        <f aca="true" t="shared" si="8" ref="G98:I99">G99</f>
        <v>117473.72499999999</v>
      </c>
      <c r="H98" s="154">
        <f t="shared" si="8"/>
        <v>5750.960000000001</v>
      </c>
      <c r="I98" s="154">
        <f t="shared" si="8"/>
        <v>5540.96</v>
      </c>
    </row>
    <row r="99" spans="1:9" s="1" customFormat="1" ht="45.75" customHeight="1">
      <c r="A99" s="17" t="s">
        <v>163</v>
      </c>
      <c r="B99" s="20" t="s">
        <v>134</v>
      </c>
      <c r="C99" s="20" t="s">
        <v>29</v>
      </c>
      <c r="D99" s="20" t="s">
        <v>26</v>
      </c>
      <c r="E99" s="20" t="s">
        <v>165</v>
      </c>
      <c r="F99" s="20"/>
      <c r="G99" s="89">
        <f>G100</f>
        <v>117473.72499999999</v>
      </c>
      <c r="H99" s="154">
        <f t="shared" si="8"/>
        <v>5750.960000000001</v>
      </c>
      <c r="I99" s="154">
        <f t="shared" si="8"/>
        <v>5540.96</v>
      </c>
    </row>
    <row r="100" spans="1:9" s="1" customFormat="1" ht="51.75" customHeight="1">
      <c r="A100" s="17" t="s">
        <v>182</v>
      </c>
      <c r="B100" s="20" t="s">
        <v>134</v>
      </c>
      <c r="C100" s="20" t="s">
        <v>29</v>
      </c>
      <c r="D100" s="20" t="s">
        <v>26</v>
      </c>
      <c r="E100" s="20" t="s">
        <v>183</v>
      </c>
      <c r="F100" s="20"/>
      <c r="G100" s="89">
        <f>G101++G103+G107+G110+G113</f>
        <v>117473.72499999999</v>
      </c>
      <c r="H100" s="154">
        <f>H101++H103+H107+H110+H113</f>
        <v>5750.960000000001</v>
      </c>
      <c r="I100" s="154">
        <f>I101++I103+I107+I110+I113</f>
        <v>5540.96</v>
      </c>
    </row>
    <row r="101" spans="1:9" s="1" customFormat="1" ht="50.25" customHeight="1">
      <c r="A101" s="17" t="s">
        <v>457</v>
      </c>
      <c r="B101" s="20" t="s">
        <v>134</v>
      </c>
      <c r="C101" s="20" t="s">
        <v>29</v>
      </c>
      <c r="D101" s="20" t="s">
        <v>26</v>
      </c>
      <c r="E101" s="20" t="s">
        <v>185</v>
      </c>
      <c r="F101" s="20"/>
      <c r="G101" s="89">
        <f>G102</f>
        <v>59367.347</v>
      </c>
      <c r="H101" s="154">
        <f>H102</f>
        <v>5438.6</v>
      </c>
      <c r="I101" s="154">
        <f>I102</f>
        <v>5444.7</v>
      </c>
    </row>
    <row r="102" spans="1:9" s="1" customFormat="1" ht="61.5" customHeight="1">
      <c r="A102" s="17" t="s">
        <v>277</v>
      </c>
      <c r="B102" s="20" t="s">
        <v>134</v>
      </c>
      <c r="C102" s="20" t="s">
        <v>29</v>
      </c>
      <c r="D102" s="20" t="s">
        <v>26</v>
      </c>
      <c r="E102" s="20" t="s">
        <v>466</v>
      </c>
      <c r="F102" s="20" t="s">
        <v>46</v>
      </c>
      <c r="G102" s="89">
        <f>63036.1+6263.4+19000+6709.2-1658-30559.7-923.653-1000-1500</f>
        <v>59367.347</v>
      </c>
      <c r="H102" s="154">
        <v>5438.6</v>
      </c>
      <c r="I102" s="154">
        <v>5444.7</v>
      </c>
    </row>
    <row r="103" spans="1:9" s="1" customFormat="1" ht="37.5" customHeight="1">
      <c r="A103" s="17" t="s">
        <v>512</v>
      </c>
      <c r="B103" s="20" t="s">
        <v>134</v>
      </c>
      <c r="C103" s="20" t="s">
        <v>29</v>
      </c>
      <c r="D103" s="20" t="s">
        <v>26</v>
      </c>
      <c r="E103" s="20" t="s">
        <v>513</v>
      </c>
      <c r="F103" s="20"/>
      <c r="G103" s="89">
        <f>G104+G105+G106</f>
        <v>49483.60799999999</v>
      </c>
      <c r="H103" s="154">
        <f>H104+H105</f>
        <v>0</v>
      </c>
      <c r="I103" s="154">
        <f>I104+I105</f>
        <v>0</v>
      </c>
    </row>
    <row r="104" spans="1:9" s="1" customFormat="1" ht="86.25" customHeight="1">
      <c r="A104" s="17" t="s">
        <v>573</v>
      </c>
      <c r="B104" s="20" t="s">
        <v>134</v>
      </c>
      <c r="C104" s="20" t="s">
        <v>29</v>
      </c>
      <c r="D104" s="20" t="s">
        <v>26</v>
      </c>
      <c r="E104" s="20" t="s">
        <v>572</v>
      </c>
      <c r="F104" s="20" t="s">
        <v>46</v>
      </c>
      <c r="G104" s="89">
        <v>48479.6</v>
      </c>
      <c r="H104" s="154">
        <v>0</v>
      </c>
      <c r="I104" s="154">
        <v>0</v>
      </c>
    </row>
    <row r="105" spans="1:9" s="1" customFormat="1" ht="57.75" customHeight="1">
      <c r="A105" s="17" t="s">
        <v>574</v>
      </c>
      <c r="B105" s="20" t="s">
        <v>134</v>
      </c>
      <c r="C105" s="20" t="s">
        <v>29</v>
      </c>
      <c r="D105" s="20" t="s">
        <v>26</v>
      </c>
      <c r="E105" s="20" t="s">
        <v>571</v>
      </c>
      <c r="F105" s="20" t="s">
        <v>46</v>
      </c>
      <c r="G105" s="89">
        <v>845.7</v>
      </c>
      <c r="H105" s="154">
        <v>0</v>
      </c>
      <c r="I105" s="154">
        <v>0</v>
      </c>
    </row>
    <row r="106" spans="1:9" s="1" customFormat="1" ht="71.25" customHeight="1">
      <c r="A106" s="17" t="s">
        <v>514</v>
      </c>
      <c r="B106" s="20" t="s">
        <v>134</v>
      </c>
      <c r="C106" s="20" t="s">
        <v>29</v>
      </c>
      <c r="D106" s="20" t="s">
        <v>26</v>
      </c>
      <c r="E106" s="20" t="s">
        <v>580</v>
      </c>
      <c r="F106" s="20" t="s">
        <v>46</v>
      </c>
      <c r="G106" s="89">
        <v>158.308</v>
      </c>
      <c r="H106" s="154">
        <v>0</v>
      </c>
      <c r="I106" s="154">
        <v>0</v>
      </c>
    </row>
    <row r="107" spans="1:9" s="99" customFormat="1" ht="66.75" customHeight="1">
      <c r="A107" s="96" t="s">
        <v>505</v>
      </c>
      <c r="B107" s="97" t="s">
        <v>134</v>
      </c>
      <c r="C107" s="97" t="s">
        <v>29</v>
      </c>
      <c r="D107" s="97" t="s">
        <v>26</v>
      </c>
      <c r="E107" s="97" t="s">
        <v>188</v>
      </c>
      <c r="F107" s="97"/>
      <c r="G107" s="133">
        <f>G109+G108</f>
        <v>0</v>
      </c>
      <c r="H107" s="158">
        <f>H109+H108</f>
        <v>0</v>
      </c>
      <c r="I107" s="158">
        <f>I109+I108</f>
        <v>0</v>
      </c>
    </row>
    <row r="108" spans="1:9" s="99" customFormat="1" ht="39" customHeight="1">
      <c r="A108" s="96" t="s">
        <v>506</v>
      </c>
      <c r="B108" s="97" t="s">
        <v>134</v>
      </c>
      <c r="C108" s="97" t="s">
        <v>29</v>
      </c>
      <c r="D108" s="97" t="s">
        <v>26</v>
      </c>
      <c r="E108" s="97" t="s">
        <v>189</v>
      </c>
      <c r="F108" s="97" t="s">
        <v>45</v>
      </c>
      <c r="G108" s="133">
        <v>0</v>
      </c>
      <c r="H108" s="158">
        <v>0</v>
      </c>
      <c r="I108" s="158">
        <v>0</v>
      </c>
    </row>
    <row r="109" spans="1:9" s="1" customFormat="1" ht="36.75" customHeight="1" hidden="1">
      <c r="A109" s="17" t="s">
        <v>276</v>
      </c>
      <c r="B109" s="97" t="s">
        <v>134</v>
      </c>
      <c r="C109" s="97" t="s">
        <v>29</v>
      </c>
      <c r="D109" s="97" t="s">
        <v>26</v>
      </c>
      <c r="E109" s="20" t="s">
        <v>192</v>
      </c>
      <c r="F109" s="20" t="s">
        <v>46</v>
      </c>
      <c r="G109" s="89">
        <v>0</v>
      </c>
      <c r="H109" s="158">
        <v>0</v>
      </c>
      <c r="I109" s="158">
        <v>0</v>
      </c>
    </row>
    <row r="110" spans="1:9" s="1" customFormat="1" ht="48" customHeight="1">
      <c r="A110" s="17" t="s">
        <v>517</v>
      </c>
      <c r="B110" s="97" t="s">
        <v>134</v>
      </c>
      <c r="C110" s="97" t="s">
        <v>29</v>
      </c>
      <c r="D110" s="97" t="s">
        <v>26</v>
      </c>
      <c r="E110" s="20" t="s">
        <v>191</v>
      </c>
      <c r="F110" s="20"/>
      <c r="G110" s="89">
        <f>G111+G112</f>
        <v>8569.07</v>
      </c>
      <c r="H110" s="158">
        <f>H111+H112</f>
        <v>256.56</v>
      </c>
      <c r="I110" s="158">
        <f>I111+I112</f>
        <v>38.26</v>
      </c>
    </row>
    <row r="111" spans="1:9" s="1" customFormat="1" ht="80.25" customHeight="1">
      <c r="A111" s="17" t="s">
        <v>518</v>
      </c>
      <c r="B111" s="97" t="s">
        <v>134</v>
      </c>
      <c r="C111" s="97" t="s">
        <v>29</v>
      </c>
      <c r="D111" s="97" t="s">
        <v>26</v>
      </c>
      <c r="E111" s="20" t="s">
        <v>520</v>
      </c>
      <c r="F111" s="20" t="s">
        <v>46</v>
      </c>
      <c r="G111" s="89">
        <f>1261.6+1400.5+2306+473.8</f>
        <v>5441.900000000001</v>
      </c>
      <c r="H111" s="154">
        <v>256.56</v>
      </c>
      <c r="I111" s="154">
        <v>38.26</v>
      </c>
    </row>
    <row r="112" spans="1:9" s="1" customFormat="1" ht="99" customHeight="1">
      <c r="A112" s="17" t="s">
        <v>519</v>
      </c>
      <c r="B112" s="97" t="s">
        <v>134</v>
      </c>
      <c r="C112" s="97" t="s">
        <v>29</v>
      </c>
      <c r="D112" s="97" t="s">
        <v>26</v>
      </c>
      <c r="E112" s="20" t="s">
        <v>521</v>
      </c>
      <c r="F112" s="20" t="s">
        <v>46</v>
      </c>
      <c r="G112" s="89">
        <f>2233.67+893.5</f>
        <v>3127.17</v>
      </c>
      <c r="H112" s="154">
        <v>0</v>
      </c>
      <c r="I112" s="154">
        <v>0</v>
      </c>
    </row>
    <row r="113" spans="1:9" s="1" customFormat="1" ht="49.5" customHeight="1">
      <c r="A113" s="17" t="s">
        <v>193</v>
      </c>
      <c r="B113" s="20" t="s">
        <v>134</v>
      </c>
      <c r="C113" s="20" t="s">
        <v>29</v>
      </c>
      <c r="D113" s="20" t="s">
        <v>26</v>
      </c>
      <c r="E113" s="20" t="s">
        <v>194</v>
      </c>
      <c r="F113" s="20"/>
      <c r="G113" s="89">
        <f>G114</f>
        <v>53.7</v>
      </c>
      <c r="H113" s="154">
        <f>H114</f>
        <v>55.8</v>
      </c>
      <c r="I113" s="154">
        <f>I114</f>
        <v>58</v>
      </c>
    </row>
    <row r="114" spans="1:9" s="1" customFormat="1" ht="60" customHeight="1">
      <c r="A114" s="17" t="s">
        <v>396</v>
      </c>
      <c r="B114" s="20" t="s">
        <v>134</v>
      </c>
      <c r="C114" s="20" t="s">
        <v>29</v>
      </c>
      <c r="D114" s="20" t="s">
        <v>26</v>
      </c>
      <c r="E114" s="20" t="s">
        <v>196</v>
      </c>
      <c r="F114" s="20" t="s">
        <v>45</v>
      </c>
      <c r="G114" s="89">
        <v>53.7</v>
      </c>
      <c r="H114" s="154">
        <v>55.8</v>
      </c>
      <c r="I114" s="154">
        <v>58</v>
      </c>
    </row>
    <row r="115" spans="1:9" s="1" customFormat="1" ht="24.75" customHeight="1">
      <c r="A115" s="17" t="s">
        <v>18</v>
      </c>
      <c r="B115" s="20" t="s">
        <v>134</v>
      </c>
      <c r="C115" s="20" t="s">
        <v>29</v>
      </c>
      <c r="D115" s="20" t="s">
        <v>30</v>
      </c>
      <c r="E115" s="20"/>
      <c r="F115" s="20"/>
      <c r="G115" s="89">
        <f aca="true" t="shared" si="9" ref="G115:I116">G116</f>
        <v>7654.33961</v>
      </c>
      <c r="H115" s="154">
        <f t="shared" si="9"/>
        <v>4700</v>
      </c>
      <c r="I115" s="154">
        <f t="shared" si="9"/>
        <v>4700</v>
      </c>
    </row>
    <row r="116" spans="1:9" s="1" customFormat="1" ht="47.25" customHeight="1">
      <c r="A116" s="17" t="s">
        <v>163</v>
      </c>
      <c r="B116" s="20" t="s">
        <v>134</v>
      </c>
      <c r="C116" s="20" t="s">
        <v>29</v>
      </c>
      <c r="D116" s="20" t="s">
        <v>30</v>
      </c>
      <c r="E116" s="20" t="s">
        <v>165</v>
      </c>
      <c r="F116" s="20"/>
      <c r="G116" s="89">
        <f t="shared" si="9"/>
        <v>7654.33961</v>
      </c>
      <c r="H116" s="154">
        <f t="shared" si="9"/>
        <v>4700</v>
      </c>
      <c r="I116" s="154">
        <f t="shared" si="9"/>
        <v>4700</v>
      </c>
    </row>
    <row r="117" spans="1:9" s="1" customFormat="1" ht="45.75" customHeight="1">
      <c r="A117" s="17" t="s">
        <v>182</v>
      </c>
      <c r="B117" s="20" t="s">
        <v>134</v>
      </c>
      <c r="C117" s="20" t="s">
        <v>29</v>
      </c>
      <c r="D117" s="20" t="s">
        <v>30</v>
      </c>
      <c r="E117" s="20" t="s">
        <v>183</v>
      </c>
      <c r="F117" s="20"/>
      <c r="G117" s="89">
        <f>G118+G121</f>
        <v>7654.33961</v>
      </c>
      <c r="H117" s="89">
        <f>H118+H121</f>
        <v>4700</v>
      </c>
      <c r="I117" s="89">
        <f>I118+I121</f>
        <v>4700</v>
      </c>
    </row>
    <row r="118" spans="1:9" s="1" customFormat="1" ht="79.5" customHeight="1">
      <c r="A118" s="17" t="s">
        <v>187</v>
      </c>
      <c r="B118" s="20" t="s">
        <v>134</v>
      </c>
      <c r="C118" s="20" t="s">
        <v>29</v>
      </c>
      <c r="D118" s="20" t="s">
        <v>30</v>
      </c>
      <c r="E118" s="20" t="s">
        <v>188</v>
      </c>
      <c r="F118" s="20"/>
      <c r="G118" s="89">
        <f>G119+G120</f>
        <v>6064.57961</v>
      </c>
      <c r="H118" s="154">
        <f>H119+H120</f>
        <v>4700</v>
      </c>
      <c r="I118" s="154">
        <f>I119+I120</f>
        <v>4700</v>
      </c>
    </row>
    <row r="119" spans="1:9" s="1" customFormat="1" ht="79.5" customHeight="1">
      <c r="A119" s="17" t="s">
        <v>527</v>
      </c>
      <c r="B119" s="20" t="s">
        <v>134</v>
      </c>
      <c r="C119" s="20" t="s">
        <v>29</v>
      </c>
      <c r="D119" s="20" t="s">
        <v>30</v>
      </c>
      <c r="E119" s="20" t="s">
        <v>528</v>
      </c>
      <c r="F119" s="20" t="s">
        <v>45</v>
      </c>
      <c r="G119" s="177">
        <v>1109.57961</v>
      </c>
      <c r="H119" s="154">
        <v>0</v>
      </c>
      <c r="I119" s="154">
        <v>0</v>
      </c>
    </row>
    <row r="120" spans="1:9" s="1" customFormat="1" ht="54" customHeight="1">
      <c r="A120" s="7" t="s">
        <v>270</v>
      </c>
      <c r="B120" s="20" t="s">
        <v>134</v>
      </c>
      <c r="C120" s="20" t="s">
        <v>29</v>
      </c>
      <c r="D120" s="20" t="s">
        <v>30</v>
      </c>
      <c r="E120" s="20" t="s">
        <v>189</v>
      </c>
      <c r="F120" s="20" t="s">
        <v>45</v>
      </c>
      <c r="G120" s="89">
        <v>4955</v>
      </c>
      <c r="H120" s="154">
        <v>4700</v>
      </c>
      <c r="I120" s="154">
        <v>4700</v>
      </c>
    </row>
    <row r="121" spans="1:9" s="1" customFormat="1" ht="31.5" customHeight="1">
      <c r="A121" s="100" t="s">
        <v>410</v>
      </c>
      <c r="B121" s="20" t="s">
        <v>134</v>
      </c>
      <c r="C121" s="20" t="s">
        <v>29</v>
      </c>
      <c r="D121" s="20" t="s">
        <v>30</v>
      </c>
      <c r="E121" s="20" t="s">
        <v>411</v>
      </c>
      <c r="F121" s="20"/>
      <c r="G121" s="89">
        <f>G122</f>
        <v>1589.76</v>
      </c>
      <c r="H121" s="89">
        <f>H122</f>
        <v>0</v>
      </c>
      <c r="I121" s="89">
        <f>I122</f>
        <v>0</v>
      </c>
    </row>
    <row r="122" spans="1:9" s="1" customFormat="1" ht="46.5" customHeight="1">
      <c r="A122" s="100" t="s">
        <v>413</v>
      </c>
      <c r="B122" s="20" t="s">
        <v>134</v>
      </c>
      <c r="C122" s="20" t="s">
        <v>29</v>
      </c>
      <c r="D122" s="20" t="s">
        <v>30</v>
      </c>
      <c r="E122" s="20" t="s">
        <v>414</v>
      </c>
      <c r="F122" s="20" t="s">
        <v>45</v>
      </c>
      <c r="G122" s="89">
        <f>1860-270.24</f>
        <v>1589.76</v>
      </c>
      <c r="H122" s="154">
        <v>0</v>
      </c>
      <c r="I122" s="154">
        <v>0</v>
      </c>
    </row>
    <row r="123" spans="1:9" s="1" customFormat="1" ht="18.75" customHeight="1">
      <c r="A123" s="7" t="s">
        <v>19</v>
      </c>
      <c r="B123" s="20" t="s">
        <v>134</v>
      </c>
      <c r="C123" s="20" t="s">
        <v>29</v>
      </c>
      <c r="D123" s="20" t="s">
        <v>31</v>
      </c>
      <c r="E123" s="20"/>
      <c r="F123" s="20"/>
      <c r="G123" s="176">
        <f>G127+G129+G130+G132+G134+G135+G138+G139+G142</f>
        <v>34574.27934</v>
      </c>
      <c r="H123" s="154">
        <f>H127+H129+H132+H134+H135+H138+H139+H142</f>
        <v>34741.5</v>
      </c>
      <c r="I123" s="154">
        <f>I127+I129+I132+I134+I135+I138+I139+I142</f>
        <v>35036.7</v>
      </c>
    </row>
    <row r="124" spans="1:11" s="1" customFormat="1" ht="45" customHeight="1">
      <c r="A124" s="7" t="s">
        <v>163</v>
      </c>
      <c r="B124" s="20" t="s">
        <v>134</v>
      </c>
      <c r="C124" s="20" t="s">
        <v>29</v>
      </c>
      <c r="D124" s="20" t="s">
        <v>31</v>
      </c>
      <c r="E124" s="20" t="s">
        <v>165</v>
      </c>
      <c r="F124" s="20"/>
      <c r="G124" s="89">
        <f>G125+G136+G140</f>
        <v>34574.27934</v>
      </c>
      <c r="H124" s="154">
        <f>H125+H136+H140</f>
        <v>34741.5</v>
      </c>
      <c r="I124" s="154">
        <f>I125+I136+I140</f>
        <v>35036.7</v>
      </c>
      <c r="K124" s="120"/>
    </row>
    <row r="125" spans="1:9" s="1" customFormat="1" ht="45.75" customHeight="1">
      <c r="A125" s="7" t="s">
        <v>182</v>
      </c>
      <c r="B125" s="20" t="s">
        <v>134</v>
      </c>
      <c r="C125" s="20" t="s">
        <v>29</v>
      </c>
      <c r="D125" s="20" t="s">
        <v>31</v>
      </c>
      <c r="E125" s="20" t="s">
        <v>183</v>
      </c>
      <c r="F125" s="20"/>
      <c r="G125" s="89">
        <f>G126+G128+G131+G133</f>
        <v>11296.58776</v>
      </c>
      <c r="H125" s="154">
        <f>H126+H128+H131+H133</f>
        <v>9000</v>
      </c>
      <c r="I125" s="154">
        <f>I126+I128+I131+I133</f>
        <v>9000</v>
      </c>
    </row>
    <row r="126" spans="1:9" s="99" customFormat="1" ht="69.75" customHeight="1">
      <c r="A126" s="100" t="s">
        <v>500</v>
      </c>
      <c r="B126" s="97" t="s">
        <v>134</v>
      </c>
      <c r="C126" s="97" t="s">
        <v>29</v>
      </c>
      <c r="D126" s="97" t="s">
        <v>31</v>
      </c>
      <c r="E126" s="97" t="s">
        <v>188</v>
      </c>
      <c r="F126" s="97"/>
      <c r="G126" s="133">
        <f>G127</f>
        <v>0</v>
      </c>
      <c r="H126" s="158">
        <f>H127</f>
        <v>0</v>
      </c>
      <c r="I126" s="158">
        <f>I127</f>
        <v>0</v>
      </c>
    </row>
    <row r="127" spans="1:9" s="99" customFormat="1" ht="45.75" customHeight="1">
      <c r="A127" s="100" t="s">
        <v>270</v>
      </c>
      <c r="B127" s="97" t="s">
        <v>134</v>
      </c>
      <c r="C127" s="97" t="s">
        <v>29</v>
      </c>
      <c r="D127" s="97" t="s">
        <v>31</v>
      </c>
      <c r="E127" s="97" t="s">
        <v>189</v>
      </c>
      <c r="F127" s="97" t="s">
        <v>45</v>
      </c>
      <c r="G127" s="133">
        <v>0</v>
      </c>
      <c r="H127" s="158">
        <v>0</v>
      </c>
      <c r="I127" s="158">
        <v>0</v>
      </c>
    </row>
    <row r="128" spans="1:9" s="1" customFormat="1" ht="35.25" customHeight="1">
      <c r="A128" s="7" t="s">
        <v>197</v>
      </c>
      <c r="B128" s="20" t="s">
        <v>134</v>
      </c>
      <c r="C128" s="20" t="s">
        <v>29</v>
      </c>
      <c r="D128" s="20" t="s">
        <v>31</v>
      </c>
      <c r="E128" s="20" t="s">
        <v>198</v>
      </c>
      <c r="F128" s="20"/>
      <c r="G128" s="89">
        <f>G129+G130</f>
        <v>258.58776</v>
      </c>
      <c r="H128" s="154">
        <f>H129</f>
        <v>300</v>
      </c>
      <c r="I128" s="154">
        <f>I129</f>
        <v>300</v>
      </c>
    </row>
    <row r="129" spans="1:9" s="1" customFormat="1" ht="48" customHeight="1">
      <c r="A129" s="7" t="s">
        <v>274</v>
      </c>
      <c r="B129" s="20" t="s">
        <v>134</v>
      </c>
      <c r="C129" s="20" t="s">
        <v>29</v>
      </c>
      <c r="D129" s="20" t="s">
        <v>31</v>
      </c>
      <c r="E129" s="20" t="s">
        <v>199</v>
      </c>
      <c r="F129" s="20" t="s">
        <v>45</v>
      </c>
      <c r="G129" s="89">
        <v>14.292</v>
      </c>
      <c r="H129" s="154">
        <v>300</v>
      </c>
      <c r="I129" s="154">
        <v>300</v>
      </c>
    </row>
    <row r="130" spans="1:9" s="1" customFormat="1" ht="48" customHeight="1">
      <c r="A130" s="7" t="s">
        <v>270</v>
      </c>
      <c r="B130" s="20" t="s">
        <v>134</v>
      </c>
      <c r="C130" s="20" t="s">
        <v>29</v>
      </c>
      <c r="D130" s="20" t="s">
        <v>31</v>
      </c>
      <c r="E130" s="20" t="s">
        <v>594</v>
      </c>
      <c r="F130" s="20" t="s">
        <v>45</v>
      </c>
      <c r="G130" s="89">
        <v>244.29576</v>
      </c>
      <c r="H130" s="154">
        <v>0</v>
      </c>
      <c r="I130" s="154">
        <v>0</v>
      </c>
    </row>
    <row r="131" spans="1:9" s="99" customFormat="1" ht="48" customHeight="1">
      <c r="A131" s="100" t="s">
        <v>503</v>
      </c>
      <c r="B131" s="97" t="s">
        <v>134</v>
      </c>
      <c r="C131" s="97" t="s">
        <v>29</v>
      </c>
      <c r="D131" s="97" t="s">
        <v>31</v>
      </c>
      <c r="E131" s="97" t="s">
        <v>504</v>
      </c>
      <c r="F131" s="97"/>
      <c r="G131" s="133">
        <f>G132</f>
        <v>11038</v>
      </c>
      <c r="H131" s="158">
        <f>H132</f>
        <v>8200</v>
      </c>
      <c r="I131" s="158">
        <f>I132</f>
        <v>8200</v>
      </c>
    </row>
    <row r="132" spans="1:9" s="99" customFormat="1" ht="46.5" customHeight="1">
      <c r="A132" s="100" t="s">
        <v>508</v>
      </c>
      <c r="B132" s="97" t="s">
        <v>134</v>
      </c>
      <c r="C132" s="97" t="s">
        <v>29</v>
      </c>
      <c r="D132" s="97" t="s">
        <v>31</v>
      </c>
      <c r="E132" s="97" t="s">
        <v>502</v>
      </c>
      <c r="F132" s="97" t="s">
        <v>45</v>
      </c>
      <c r="G132" s="133">
        <v>11038</v>
      </c>
      <c r="H132" s="158">
        <v>8200</v>
      </c>
      <c r="I132" s="158">
        <v>8200</v>
      </c>
    </row>
    <row r="133" spans="1:9" s="99" customFormat="1" ht="41.25" customHeight="1">
      <c r="A133" s="100" t="s">
        <v>410</v>
      </c>
      <c r="B133" s="97" t="s">
        <v>134</v>
      </c>
      <c r="C133" s="97" t="s">
        <v>29</v>
      </c>
      <c r="D133" s="97" t="s">
        <v>31</v>
      </c>
      <c r="E133" s="97" t="s">
        <v>411</v>
      </c>
      <c r="F133" s="97"/>
      <c r="G133" s="133">
        <f>G134+G135</f>
        <v>0</v>
      </c>
      <c r="H133" s="158">
        <f>H134+H135</f>
        <v>500</v>
      </c>
      <c r="I133" s="158">
        <f>I134+I135</f>
        <v>500</v>
      </c>
    </row>
    <row r="134" spans="1:9" s="1" customFormat="1" ht="45" customHeight="1">
      <c r="A134" s="7" t="s">
        <v>274</v>
      </c>
      <c r="B134" s="20" t="s">
        <v>134</v>
      </c>
      <c r="C134" s="20" t="s">
        <v>29</v>
      </c>
      <c r="D134" s="20" t="s">
        <v>31</v>
      </c>
      <c r="E134" s="20" t="s">
        <v>461</v>
      </c>
      <c r="F134" s="20" t="s">
        <v>45</v>
      </c>
      <c r="G134" s="89">
        <v>0</v>
      </c>
      <c r="H134" s="154">
        <v>0</v>
      </c>
      <c r="I134" s="154">
        <v>0</v>
      </c>
    </row>
    <row r="135" spans="1:9" s="1" customFormat="1" ht="46.5" customHeight="1">
      <c r="A135" s="7" t="s">
        <v>413</v>
      </c>
      <c r="B135" s="20" t="s">
        <v>134</v>
      </c>
      <c r="C135" s="20" t="s">
        <v>29</v>
      </c>
      <c r="D135" s="20" t="s">
        <v>31</v>
      </c>
      <c r="E135" s="20" t="s">
        <v>414</v>
      </c>
      <c r="F135" s="20" t="s">
        <v>45</v>
      </c>
      <c r="G135" s="89">
        <v>0</v>
      </c>
      <c r="H135" s="154">
        <v>500</v>
      </c>
      <c r="I135" s="154">
        <v>500</v>
      </c>
    </row>
    <row r="136" spans="1:9" s="1" customFormat="1" ht="33.75" customHeight="1">
      <c r="A136" s="7" t="s">
        <v>201</v>
      </c>
      <c r="B136" s="20" t="s">
        <v>134</v>
      </c>
      <c r="C136" s="20" t="s">
        <v>29</v>
      </c>
      <c r="D136" s="20" t="s">
        <v>31</v>
      </c>
      <c r="E136" s="20" t="s">
        <v>202</v>
      </c>
      <c r="F136" s="20"/>
      <c r="G136" s="89">
        <f>G137</f>
        <v>7618.8</v>
      </c>
      <c r="H136" s="154">
        <f>H137</f>
        <v>8131.5</v>
      </c>
      <c r="I136" s="154">
        <f>I137</f>
        <v>8426.7</v>
      </c>
    </row>
    <row r="137" spans="1:9" s="1" customFormat="1" ht="48" customHeight="1">
      <c r="A137" s="7" t="s">
        <v>200</v>
      </c>
      <c r="B137" s="20" t="s">
        <v>134</v>
      </c>
      <c r="C137" s="20" t="s">
        <v>29</v>
      </c>
      <c r="D137" s="20" t="s">
        <v>31</v>
      </c>
      <c r="E137" s="20" t="s">
        <v>204</v>
      </c>
      <c r="F137" s="20"/>
      <c r="G137" s="89">
        <f>G139+G138</f>
        <v>7618.8</v>
      </c>
      <c r="H137" s="154">
        <f>H139+H138</f>
        <v>8131.5</v>
      </c>
      <c r="I137" s="154">
        <f>I139+I138</f>
        <v>8426.7</v>
      </c>
    </row>
    <row r="138" spans="1:9" s="1" customFormat="1" ht="48" customHeight="1">
      <c r="A138" s="7" t="s">
        <v>463</v>
      </c>
      <c r="B138" s="20" t="s">
        <v>134</v>
      </c>
      <c r="C138" s="20" t="s">
        <v>29</v>
      </c>
      <c r="D138" s="20" t="s">
        <v>31</v>
      </c>
      <c r="E138" s="20" t="s">
        <v>526</v>
      </c>
      <c r="F138" s="20" t="s">
        <v>45</v>
      </c>
      <c r="G138" s="89">
        <v>1500</v>
      </c>
      <c r="H138" s="154">
        <v>0</v>
      </c>
      <c r="I138" s="154">
        <v>0</v>
      </c>
    </row>
    <row r="139" spans="1:9" s="1" customFormat="1" ht="45.75" customHeight="1">
      <c r="A139" s="7" t="s">
        <v>280</v>
      </c>
      <c r="B139" s="20" t="s">
        <v>134</v>
      </c>
      <c r="C139" s="20" t="s">
        <v>29</v>
      </c>
      <c r="D139" s="20" t="s">
        <v>31</v>
      </c>
      <c r="E139" s="20" t="s">
        <v>203</v>
      </c>
      <c r="F139" s="20" t="s">
        <v>45</v>
      </c>
      <c r="G139" s="89">
        <v>6118.8</v>
      </c>
      <c r="H139" s="154">
        <v>8131.5</v>
      </c>
      <c r="I139" s="154">
        <v>8426.7</v>
      </c>
    </row>
    <row r="140" spans="1:9" s="1" customFormat="1" ht="32.25" customHeight="1">
      <c r="A140" s="7" t="s">
        <v>205</v>
      </c>
      <c r="B140" s="20" t="s">
        <v>134</v>
      </c>
      <c r="C140" s="20" t="s">
        <v>29</v>
      </c>
      <c r="D140" s="20" t="s">
        <v>31</v>
      </c>
      <c r="E140" s="20" t="s">
        <v>206</v>
      </c>
      <c r="F140" s="20"/>
      <c r="G140" s="89">
        <f aca="true" t="shared" si="10" ref="G140:I141">G141</f>
        <v>15658.89158</v>
      </c>
      <c r="H140" s="154">
        <f t="shared" si="10"/>
        <v>17610</v>
      </c>
      <c r="I140" s="154">
        <f t="shared" si="10"/>
        <v>17610</v>
      </c>
    </row>
    <row r="141" spans="1:9" s="1" customFormat="1" ht="76.5" customHeight="1">
      <c r="A141" s="7" t="s">
        <v>153</v>
      </c>
      <c r="B141" s="20" t="s">
        <v>134</v>
      </c>
      <c r="C141" s="20" t="s">
        <v>29</v>
      </c>
      <c r="D141" s="20" t="s">
        <v>31</v>
      </c>
      <c r="E141" s="20" t="s">
        <v>207</v>
      </c>
      <c r="F141" s="20"/>
      <c r="G141" s="89">
        <f>G142</f>
        <v>15658.89158</v>
      </c>
      <c r="H141" s="154">
        <f t="shared" si="10"/>
        <v>17610</v>
      </c>
      <c r="I141" s="154">
        <f t="shared" si="10"/>
        <v>17610</v>
      </c>
    </row>
    <row r="142" spans="1:9" s="1" customFormat="1" ht="30.75" customHeight="1">
      <c r="A142" s="7" t="s">
        <v>208</v>
      </c>
      <c r="B142" s="20" t="s">
        <v>134</v>
      </c>
      <c r="C142" s="20" t="s">
        <v>29</v>
      </c>
      <c r="D142" s="20" t="s">
        <v>31</v>
      </c>
      <c r="E142" s="20" t="s">
        <v>209</v>
      </c>
      <c r="F142" s="20" t="s">
        <v>48</v>
      </c>
      <c r="G142" s="89">
        <v>15658.89158</v>
      </c>
      <c r="H142" s="154">
        <v>17610</v>
      </c>
      <c r="I142" s="154">
        <v>17610</v>
      </c>
    </row>
    <row r="143" spans="1:9" s="1" customFormat="1" ht="32.25" customHeight="1">
      <c r="A143" s="7" t="s">
        <v>51</v>
      </c>
      <c r="B143" s="20" t="s">
        <v>134</v>
      </c>
      <c r="C143" s="20" t="s">
        <v>29</v>
      </c>
      <c r="D143" s="20" t="s">
        <v>29</v>
      </c>
      <c r="E143" s="20"/>
      <c r="F143" s="20"/>
      <c r="G143" s="89">
        <f>G144</f>
        <v>441400.38899</v>
      </c>
      <c r="H143" s="154">
        <f aca="true" t="shared" si="11" ref="H143:I145">H144</f>
        <v>291158.8702</v>
      </c>
      <c r="I143" s="154">
        <f t="shared" si="11"/>
        <v>2200</v>
      </c>
    </row>
    <row r="144" spans="1:9" s="1" customFormat="1" ht="50.25" customHeight="1">
      <c r="A144" s="7" t="s">
        <v>163</v>
      </c>
      <c r="B144" s="20" t="s">
        <v>134</v>
      </c>
      <c r="C144" s="20" t="s">
        <v>29</v>
      </c>
      <c r="D144" s="20" t="s">
        <v>29</v>
      </c>
      <c r="E144" s="20" t="s">
        <v>165</v>
      </c>
      <c r="F144" s="20"/>
      <c r="G144" s="89">
        <f>G145</f>
        <v>441400.38899</v>
      </c>
      <c r="H144" s="154">
        <f t="shared" si="11"/>
        <v>291158.8702</v>
      </c>
      <c r="I144" s="154">
        <f t="shared" si="11"/>
        <v>2200</v>
      </c>
    </row>
    <row r="145" spans="1:9" s="1" customFormat="1" ht="52.5" customHeight="1">
      <c r="A145" s="7" t="s">
        <v>182</v>
      </c>
      <c r="B145" s="20" t="s">
        <v>134</v>
      </c>
      <c r="C145" s="20" t="s">
        <v>29</v>
      </c>
      <c r="D145" s="20" t="s">
        <v>29</v>
      </c>
      <c r="E145" s="20" t="s">
        <v>183</v>
      </c>
      <c r="F145" s="20"/>
      <c r="G145" s="89">
        <f>G146</f>
        <v>441400.38899</v>
      </c>
      <c r="H145" s="154">
        <f t="shared" si="11"/>
        <v>291158.8702</v>
      </c>
      <c r="I145" s="154">
        <f t="shared" si="11"/>
        <v>2200</v>
      </c>
    </row>
    <row r="146" spans="1:9" s="1" customFormat="1" ht="48" customHeight="1">
      <c r="A146" s="7" t="s">
        <v>210</v>
      </c>
      <c r="B146" s="20" t="s">
        <v>134</v>
      </c>
      <c r="C146" s="20" t="s">
        <v>29</v>
      </c>
      <c r="D146" s="20" t="s">
        <v>29</v>
      </c>
      <c r="E146" s="20" t="s">
        <v>211</v>
      </c>
      <c r="F146" s="20"/>
      <c r="G146" s="89">
        <f>G147+G148+G149+G150+G151+G152</f>
        <v>441400.38899</v>
      </c>
      <c r="H146" s="154">
        <f>H147+H149+H150+H151+H152</f>
        <v>291158.8702</v>
      </c>
      <c r="I146" s="154">
        <f>I147+I149+I150+I151+I152</f>
        <v>2200</v>
      </c>
    </row>
    <row r="147" spans="1:9" s="1" customFormat="1" ht="70.5" customHeight="1">
      <c r="A147" s="7" t="s">
        <v>275</v>
      </c>
      <c r="B147" s="20" t="s">
        <v>134</v>
      </c>
      <c r="C147" s="20" t="s">
        <v>29</v>
      </c>
      <c r="D147" s="20" t="s">
        <v>29</v>
      </c>
      <c r="E147" s="20" t="s">
        <v>212</v>
      </c>
      <c r="F147" s="20" t="s">
        <v>46</v>
      </c>
      <c r="G147" s="89">
        <v>4693.50643</v>
      </c>
      <c r="H147" s="154">
        <v>291158.8702</v>
      </c>
      <c r="I147" s="154">
        <v>2200</v>
      </c>
    </row>
    <row r="148" spans="1:9" s="1" customFormat="1" ht="70.5" customHeight="1">
      <c r="A148" s="7" t="s">
        <v>582</v>
      </c>
      <c r="B148" s="20" t="s">
        <v>134</v>
      </c>
      <c r="C148" s="20" t="s">
        <v>29</v>
      </c>
      <c r="D148" s="20" t="s">
        <v>29</v>
      </c>
      <c r="E148" s="20" t="s">
        <v>581</v>
      </c>
      <c r="F148" s="20" t="s">
        <v>46</v>
      </c>
      <c r="G148" s="89">
        <v>1890.42039</v>
      </c>
      <c r="H148" s="154">
        <v>0</v>
      </c>
      <c r="I148" s="154">
        <v>0</v>
      </c>
    </row>
    <row r="149" spans="1:9" s="1" customFormat="1" ht="47.25" customHeight="1">
      <c r="A149" s="7" t="s">
        <v>569</v>
      </c>
      <c r="B149" s="20" t="s">
        <v>134</v>
      </c>
      <c r="C149" s="20" t="s">
        <v>29</v>
      </c>
      <c r="D149" s="20" t="s">
        <v>29</v>
      </c>
      <c r="E149" s="20" t="s">
        <v>568</v>
      </c>
      <c r="F149" s="20" t="s">
        <v>45</v>
      </c>
      <c r="G149" s="89">
        <v>0</v>
      </c>
      <c r="H149" s="154">
        <v>0</v>
      </c>
      <c r="I149" s="154">
        <v>0</v>
      </c>
    </row>
    <row r="150" spans="1:9" s="1" customFormat="1" ht="45.75" customHeight="1">
      <c r="A150" s="7" t="s">
        <v>570</v>
      </c>
      <c r="B150" s="20" t="s">
        <v>134</v>
      </c>
      <c r="C150" s="20" t="s">
        <v>29</v>
      </c>
      <c r="D150" s="20" t="s">
        <v>29</v>
      </c>
      <c r="E150" s="20" t="s">
        <v>568</v>
      </c>
      <c r="F150" s="20" t="s">
        <v>46</v>
      </c>
      <c r="G150" s="89">
        <v>432694.2</v>
      </c>
      <c r="H150" s="154">
        <v>0</v>
      </c>
      <c r="I150" s="154">
        <v>0</v>
      </c>
    </row>
    <row r="151" spans="1:9" s="1" customFormat="1" ht="58.5" customHeight="1">
      <c r="A151" s="7" t="s">
        <v>454</v>
      </c>
      <c r="B151" s="20" t="s">
        <v>134</v>
      </c>
      <c r="C151" s="20" t="s">
        <v>29</v>
      </c>
      <c r="D151" s="20" t="s">
        <v>29</v>
      </c>
      <c r="E151" s="20" t="s">
        <v>568</v>
      </c>
      <c r="F151" s="20" t="s">
        <v>35</v>
      </c>
      <c r="G151" s="89">
        <v>0</v>
      </c>
      <c r="H151" s="154">
        <v>0</v>
      </c>
      <c r="I151" s="154">
        <v>0</v>
      </c>
    </row>
    <row r="152" spans="1:9" s="1" customFormat="1" ht="66" customHeight="1">
      <c r="A152" s="7" t="s">
        <v>459</v>
      </c>
      <c r="B152" s="20" t="s">
        <v>134</v>
      </c>
      <c r="C152" s="20" t="s">
        <v>29</v>
      </c>
      <c r="D152" s="20" t="s">
        <v>29</v>
      </c>
      <c r="E152" s="20" t="s">
        <v>460</v>
      </c>
      <c r="F152" s="20" t="s">
        <v>46</v>
      </c>
      <c r="G152" s="89">
        <f>12.73357+2109.5286</f>
        <v>2122.26217</v>
      </c>
      <c r="H152" s="154">
        <v>0</v>
      </c>
      <c r="I152" s="154">
        <v>0</v>
      </c>
    </row>
    <row r="153" spans="1:9" s="1" customFormat="1" ht="18.75" customHeight="1">
      <c r="A153" s="7" t="s">
        <v>67</v>
      </c>
      <c r="B153" s="20" t="s">
        <v>134</v>
      </c>
      <c r="C153" s="20" t="s">
        <v>53</v>
      </c>
      <c r="D153" s="20"/>
      <c r="E153" s="20"/>
      <c r="F153" s="20"/>
      <c r="G153" s="89">
        <f>G154+G159</f>
        <v>4423.6</v>
      </c>
      <c r="H153" s="154">
        <f>H154+H159</f>
        <v>4603.6</v>
      </c>
      <c r="I153" s="154">
        <f>I154+I159</f>
        <v>4814</v>
      </c>
    </row>
    <row r="154" spans="1:9" s="1" customFormat="1" ht="24.75" customHeight="1">
      <c r="A154" s="7" t="s">
        <v>52</v>
      </c>
      <c r="B154" s="20" t="s">
        <v>134</v>
      </c>
      <c r="C154" s="20" t="s">
        <v>53</v>
      </c>
      <c r="D154" s="20" t="s">
        <v>26</v>
      </c>
      <c r="E154" s="20"/>
      <c r="F154" s="20"/>
      <c r="G154" s="89">
        <f>G155</f>
        <v>4423.6</v>
      </c>
      <c r="H154" s="154">
        <f aca="true" t="shared" si="12" ref="H154:I157">H155</f>
        <v>4603.6</v>
      </c>
      <c r="I154" s="154">
        <f t="shared" si="12"/>
        <v>4814</v>
      </c>
    </row>
    <row r="155" spans="1:9" s="1" customFormat="1" ht="57" customHeight="1">
      <c r="A155" s="7" t="s">
        <v>213</v>
      </c>
      <c r="B155" s="20" t="s">
        <v>134</v>
      </c>
      <c r="C155" s="20" t="s">
        <v>53</v>
      </c>
      <c r="D155" s="20" t="s">
        <v>26</v>
      </c>
      <c r="E155" s="20" t="s">
        <v>137</v>
      </c>
      <c r="F155" s="20"/>
      <c r="G155" s="89">
        <f>G156</f>
        <v>4423.6</v>
      </c>
      <c r="H155" s="154">
        <f t="shared" si="12"/>
        <v>4603.6</v>
      </c>
      <c r="I155" s="154">
        <f t="shared" si="12"/>
        <v>4814</v>
      </c>
    </row>
    <row r="156" spans="1:9" s="1" customFormat="1" ht="24.75" customHeight="1">
      <c r="A156" s="7" t="s">
        <v>159</v>
      </c>
      <c r="B156" s="20" t="s">
        <v>134</v>
      </c>
      <c r="C156" s="20" t="s">
        <v>53</v>
      </c>
      <c r="D156" s="20" t="s">
        <v>26</v>
      </c>
      <c r="E156" s="20" t="s">
        <v>158</v>
      </c>
      <c r="F156" s="20"/>
      <c r="G156" s="89">
        <f>G157</f>
        <v>4423.6</v>
      </c>
      <c r="H156" s="154">
        <f t="shared" si="12"/>
        <v>4603.6</v>
      </c>
      <c r="I156" s="154">
        <f t="shared" si="12"/>
        <v>4814</v>
      </c>
    </row>
    <row r="157" spans="1:9" s="1" customFormat="1" ht="36" customHeight="1">
      <c r="A157" s="7" t="s">
        <v>215</v>
      </c>
      <c r="B157" s="20" t="s">
        <v>134</v>
      </c>
      <c r="C157" s="20" t="s">
        <v>53</v>
      </c>
      <c r="D157" s="20" t="s">
        <v>26</v>
      </c>
      <c r="E157" s="20" t="s">
        <v>216</v>
      </c>
      <c r="F157" s="20"/>
      <c r="G157" s="89">
        <f>G158</f>
        <v>4423.6</v>
      </c>
      <c r="H157" s="154">
        <f t="shared" si="12"/>
        <v>4603.6</v>
      </c>
      <c r="I157" s="154">
        <f t="shared" si="12"/>
        <v>4814</v>
      </c>
    </row>
    <row r="158" spans="1:9" s="1" customFormat="1" ht="69.75" customHeight="1">
      <c r="A158" s="7" t="s">
        <v>426</v>
      </c>
      <c r="B158" s="20" t="s">
        <v>134</v>
      </c>
      <c r="C158" s="20" t="s">
        <v>53</v>
      </c>
      <c r="D158" s="20" t="s">
        <v>26</v>
      </c>
      <c r="E158" s="20" t="s">
        <v>214</v>
      </c>
      <c r="F158" s="20" t="s">
        <v>35</v>
      </c>
      <c r="G158" s="89">
        <v>4423.6</v>
      </c>
      <c r="H158" s="154">
        <v>4603.6</v>
      </c>
      <c r="I158" s="154">
        <v>4814</v>
      </c>
    </row>
    <row r="159" spans="1:9" s="1" customFormat="1" ht="24.75" customHeight="1">
      <c r="A159" s="7" t="s">
        <v>217</v>
      </c>
      <c r="B159" s="20" t="s">
        <v>134</v>
      </c>
      <c r="C159" s="20" t="s">
        <v>53</v>
      </c>
      <c r="D159" s="20" t="s">
        <v>27</v>
      </c>
      <c r="E159" s="20"/>
      <c r="F159" s="20"/>
      <c r="G159" s="89">
        <f>G160</f>
        <v>0</v>
      </c>
      <c r="H159" s="154">
        <f aca="true" t="shared" si="13" ref="H159:I162">H160</f>
        <v>0</v>
      </c>
      <c r="I159" s="154">
        <f t="shared" si="13"/>
        <v>0</v>
      </c>
    </row>
    <row r="160" spans="1:9" s="1" customFormat="1" ht="59.25" customHeight="1">
      <c r="A160" s="7" t="s">
        <v>213</v>
      </c>
      <c r="B160" s="20" t="s">
        <v>134</v>
      </c>
      <c r="C160" s="20" t="s">
        <v>53</v>
      </c>
      <c r="D160" s="20" t="s">
        <v>27</v>
      </c>
      <c r="E160" s="20" t="s">
        <v>137</v>
      </c>
      <c r="F160" s="20"/>
      <c r="G160" s="89">
        <f>G161</f>
        <v>0</v>
      </c>
      <c r="H160" s="154">
        <f t="shared" si="13"/>
        <v>0</v>
      </c>
      <c r="I160" s="154">
        <f t="shared" si="13"/>
        <v>0</v>
      </c>
    </row>
    <row r="161" spans="1:9" s="1" customFormat="1" ht="24.75" customHeight="1">
      <c r="A161" s="7" t="s">
        <v>159</v>
      </c>
      <c r="B161" s="20" t="s">
        <v>134</v>
      </c>
      <c r="C161" s="20" t="s">
        <v>53</v>
      </c>
      <c r="D161" s="20" t="s">
        <v>27</v>
      </c>
      <c r="E161" s="20" t="s">
        <v>158</v>
      </c>
      <c r="F161" s="20"/>
      <c r="G161" s="89">
        <f>G162</f>
        <v>0</v>
      </c>
      <c r="H161" s="154">
        <f t="shared" si="13"/>
        <v>0</v>
      </c>
      <c r="I161" s="154">
        <f t="shared" si="13"/>
        <v>0</v>
      </c>
    </row>
    <row r="162" spans="1:9" s="1" customFormat="1" ht="77.25" customHeight="1">
      <c r="A162" s="7" t="s">
        <v>153</v>
      </c>
      <c r="B162" s="20" t="s">
        <v>134</v>
      </c>
      <c r="C162" s="20" t="s">
        <v>53</v>
      </c>
      <c r="D162" s="20" t="s">
        <v>27</v>
      </c>
      <c r="E162" s="20" t="s">
        <v>218</v>
      </c>
      <c r="F162" s="20"/>
      <c r="G162" s="89">
        <f>G163</f>
        <v>0</v>
      </c>
      <c r="H162" s="154">
        <f t="shared" si="13"/>
        <v>0</v>
      </c>
      <c r="I162" s="154">
        <f t="shared" si="13"/>
        <v>0</v>
      </c>
    </row>
    <row r="163" spans="1:9" s="1" customFormat="1" ht="50.25" customHeight="1">
      <c r="A163" s="7" t="s">
        <v>270</v>
      </c>
      <c r="B163" s="20" t="s">
        <v>134</v>
      </c>
      <c r="C163" s="20" t="s">
        <v>53</v>
      </c>
      <c r="D163" s="20" t="s">
        <v>27</v>
      </c>
      <c r="E163" s="20" t="s">
        <v>219</v>
      </c>
      <c r="F163" s="20" t="s">
        <v>45</v>
      </c>
      <c r="G163" s="89">
        <v>0</v>
      </c>
      <c r="H163" s="154">
        <v>0</v>
      </c>
      <c r="I163" s="154">
        <v>0</v>
      </c>
    </row>
    <row r="164" spans="1:9" s="1" customFormat="1" ht="22.5" customHeight="1">
      <c r="A164" s="7" t="s">
        <v>20</v>
      </c>
      <c r="B164" s="20" t="s">
        <v>134</v>
      </c>
      <c r="C164" s="20" t="s">
        <v>32</v>
      </c>
      <c r="D164" s="20"/>
      <c r="E164" s="20"/>
      <c r="F164" s="20"/>
      <c r="G164" s="89">
        <f>G165+G170+G175</f>
        <v>777</v>
      </c>
      <c r="H164" s="154">
        <f>H165+H170+H175</f>
        <v>1194.1</v>
      </c>
      <c r="I164" s="154">
        <f>I165+I170+I175</f>
        <v>1211.3</v>
      </c>
    </row>
    <row r="165" spans="1:9" s="1" customFormat="1" ht="19.5" customHeight="1">
      <c r="A165" s="7" t="s">
        <v>21</v>
      </c>
      <c r="B165" s="20" t="s">
        <v>134</v>
      </c>
      <c r="C165" s="20" t="s">
        <v>32</v>
      </c>
      <c r="D165" s="20" t="s">
        <v>26</v>
      </c>
      <c r="E165" s="20"/>
      <c r="F165" s="20"/>
      <c r="G165" s="89">
        <f>G166</f>
        <v>273</v>
      </c>
      <c r="H165" s="154">
        <f aca="true" t="shared" si="14" ref="H165:I168">H166</f>
        <v>290.1</v>
      </c>
      <c r="I165" s="154">
        <f t="shared" si="14"/>
        <v>307.3</v>
      </c>
    </row>
    <row r="166" spans="1:9" s="1" customFormat="1" ht="57.75" customHeight="1">
      <c r="A166" s="7" t="s">
        <v>213</v>
      </c>
      <c r="B166" s="20" t="s">
        <v>134</v>
      </c>
      <c r="C166" s="20" t="s">
        <v>32</v>
      </c>
      <c r="D166" s="20" t="s">
        <v>26</v>
      </c>
      <c r="E166" s="20" t="s">
        <v>137</v>
      </c>
      <c r="F166" s="20"/>
      <c r="G166" s="89">
        <f>G167</f>
        <v>273</v>
      </c>
      <c r="H166" s="154">
        <f t="shared" si="14"/>
        <v>290.1</v>
      </c>
      <c r="I166" s="154">
        <f t="shared" si="14"/>
        <v>307.3</v>
      </c>
    </row>
    <row r="167" spans="1:9" s="1" customFormat="1" ht="19.5" customHeight="1">
      <c r="A167" s="7" t="s">
        <v>220</v>
      </c>
      <c r="B167" s="20" t="s">
        <v>134</v>
      </c>
      <c r="C167" s="20" t="s">
        <v>32</v>
      </c>
      <c r="D167" s="20" t="s">
        <v>26</v>
      </c>
      <c r="E167" s="20" t="s">
        <v>222</v>
      </c>
      <c r="F167" s="20"/>
      <c r="G167" s="89">
        <f>G168</f>
        <v>273</v>
      </c>
      <c r="H167" s="154">
        <f t="shared" si="14"/>
        <v>290.1</v>
      </c>
      <c r="I167" s="154">
        <f t="shared" si="14"/>
        <v>307.3</v>
      </c>
    </row>
    <row r="168" spans="1:9" s="1" customFormat="1" ht="30.75" customHeight="1">
      <c r="A168" s="7" t="s">
        <v>221</v>
      </c>
      <c r="B168" s="20" t="s">
        <v>134</v>
      </c>
      <c r="C168" s="20" t="s">
        <v>32</v>
      </c>
      <c r="D168" s="20" t="s">
        <v>26</v>
      </c>
      <c r="E168" s="20" t="s">
        <v>223</v>
      </c>
      <c r="F168" s="20"/>
      <c r="G168" s="89">
        <f>G169</f>
        <v>273</v>
      </c>
      <c r="H168" s="154">
        <f t="shared" si="14"/>
        <v>290.1</v>
      </c>
      <c r="I168" s="154">
        <f t="shared" si="14"/>
        <v>307.3</v>
      </c>
    </row>
    <row r="169" spans="1:9" s="1" customFormat="1" ht="51" customHeight="1">
      <c r="A169" s="17" t="s">
        <v>225</v>
      </c>
      <c r="B169" s="20" t="s">
        <v>134</v>
      </c>
      <c r="C169" s="20" t="s">
        <v>32</v>
      </c>
      <c r="D169" s="20" t="s">
        <v>26</v>
      </c>
      <c r="E169" s="20" t="s">
        <v>224</v>
      </c>
      <c r="F169" s="20" t="s">
        <v>54</v>
      </c>
      <c r="G169" s="89">
        <v>273</v>
      </c>
      <c r="H169" s="154">
        <v>290.1</v>
      </c>
      <c r="I169" s="154">
        <v>307.3</v>
      </c>
    </row>
    <row r="170" spans="1:9" s="1" customFormat="1" ht="27" customHeight="1">
      <c r="A170" s="17" t="s">
        <v>55</v>
      </c>
      <c r="B170" s="20" t="s">
        <v>134</v>
      </c>
      <c r="C170" s="20" t="s">
        <v>32</v>
      </c>
      <c r="D170" s="20" t="s">
        <v>31</v>
      </c>
      <c r="E170" s="20"/>
      <c r="F170" s="20"/>
      <c r="G170" s="89">
        <f>G171</f>
        <v>504</v>
      </c>
      <c r="H170" s="154">
        <f aca="true" t="shared" si="15" ref="H170:I173">H171</f>
        <v>504</v>
      </c>
      <c r="I170" s="154">
        <f t="shared" si="15"/>
        <v>504</v>
      </c>
    </row>
    <row r="171" spans="1:9" s="1" customFormat="1" ht="57.75" customHeight="1">
      <c r="A171" s="17" t="s">
        <v>213</v>
      </c>
      <c r="B171" s="20" t="s">
        <v>134</v>
      </c>
      <c r="C171" s="20" t="s">
        <v>32</v>
      </c>
      <c r="D171" s="20" t="s">
        <v>31</v>
      </c>
      <c r="E171" s="20" t="s">
        <v>137</v>
      </c>
      <c r="F171" s="20"/>
      <c r="G171" s="89">
        <f>G172</f>
        <v>504</v>
      </c>
      <c r="H171" s="154">
        <f t="shared" si="15"/>
        <v>504</v>
      </c>
      <c r="I171" s="154">
        <f t="shared" si="15"/>
        <v>504</v>
      </c>
    </row>
    <row r="172" spans="1:9" s="1" customFormat="1" ht="21.75" customHeight="1">
      <c r="A172" s="17" t="s">
        <v>220</v>
      </c>
      <c r="B172" s="20" t="s">
        <v>134</v>
      </c>
      <c r="C172" s="20" t="s">
        <v>32</v>
      </c>
      <c r="D172" s="20" t="s">
        <v>31</v>
      </c>
      <c r="E172" s="20" t="s">
        <v>222</v>
      </c>
      <c r="F172" s="20"/>
      <c r="G172" s="89">
        <f>G173</f>
        <v>504</v>
      </c>
      <c r="H172" s="154">
        <f t="shared" si="15"/>
        <v>504</v>
      </c>
      <c r="I172" s="154">
        <f t="shared" si="15"/>
        <v>504</v>
      </c>
    </row>
    <row r="173" spans="1:9" s="1" customFormat="1" ht="35.25" customHeight="1">
      <c r="A173" s="17" t="s">
        <v>221</v>
      </c>
      <c r="B173" s="20" t="s">
        <v>134</v>
      </c>
      <c r="C173" s="20" t="s">
        <v>32</v>
      </c>
      <c r="D173" s="20" t="s">
        <v>31</v>
      </c>
      <c r="E173" s="20" t="s">
        <v>223</v>
      </c>
      <c r="F173" s="20"/>
      <c r="G173" s="89">
        <f>G174</f>
        <v>504</v>
      </c>
      <c r="H173" s="154">
        <f t="shared" si="15"/>
        <v>504</v>
      </c>
      <c r="I173" s="154">
        <f t="shared" si="15"/>
        <v>504</v>
      </c>
    </row>
    <row r="174" spans="1:9" s="1" customFormat="1" ht="60" customHeight="1">
      <c r="A174" s="17" t="s">
        <v>227</v>
      </c>
      <c r="B174" s="20" t="s">
        <v>134</v>
      </c>
      <c r="C174" s="20" t="s">
        <v>32</v>
      </c>
      <c r="D174" s="20" t="s">
        <v>31</v>
      </c>
      <c r="E174" s="20" t="s">
        <v>226</v>
      </c>
      <c r="F174" s="20" t="s">
        <v>54</v>
      </c>
      <c r="G174" s="89">
        <v>504</v>
      </c>
      <c r="H174" s="154">
        <v>504</v>
      </c>
      <c r="I174" s="154">
        <v>504</v>
      </c>
    </row>
    <row r="175" spans="1:9" s="1" customFormat="1" ht="24.75" customHeight="1">
      <c r="A175" s="17" t="s">
        <v>68</v>
      </c>
      <c r="B175" s="20" t="s">
        <v>134</v>
      </c>
      <c r="C175" s="20" t="s">
        <v>32</v>
      </c>
      <c r="D175" s="20" t="s">
        <v>66</v>
      </c>
      <c r="E175" s="20"/>
      <c r="F175" s="20"/>
      <c r="G175" s="89">
        <f>G176</f>
        <v>0</v>
      </c>
      <c r="H175" s="154">
        <f aca="true" t="shared" si="16" ref="H175:I178">H176</f>
        <v>400</v>
      </c>
      <c r="I175" s="154">
        <f t="shared" si="16"/>
        <v>400</v>
      </c>
    </row>
    <row r="176" spans="1:9" s="1" customFormat="1" ht="54.75" customHeight="1">
      <c r="A176" s="17" t="s">
        <v>230</v>
      </c>
      <c r="B176" s="20" t="s">
        <v>134</v>
      </c>
      <c r="C176" s="20" t="s">
        <v>32</v>
      </c>
      <c r="D176" s="20" t="s">
        <v>66</v>
      </c>
      <c r="E176" s="20" t="s">
        <v>137</v>
      </c>
      <c r="F176" s="20"/>
      <c r="G176" s="89">
        <f>G177</f>
        <v>0</v>
      </c>
      <c r="H176" s="154">
        <f t="shared" si="16"/>
        <v>400</v>
      </c>
      <c r="I176" s="154">
        <f t="shared" si="16"/>
        <v>400</v>
      </c>
    </row>
    <row r="177" spans="1:9" s="1" customFormat="1" ht="24.75" customHeight="1">
      <c r="A177" s="17" t="s">
        <v>220</v>
      </c>
      <c r="B177" s="20" t="s">
        <v>134</v>
      </c>
      <c r="C177" s="20" t="s">
        <v>32</v>
      </c>
      <c r="D177" s="20" t="s">
        <v>66</v>
      </c>
      <c r="E177" s="20" t="s">
        <v>222</v>
      </c>
      <c r="F177" s="20"/>
      <c r="G177" s="89">
        <f>G178</f>
        <v>0</v>
      </c>
      <c r="H177" s="154">
        <f t="shared" si="16"/>
        <v>400</v>
      </c>
      <c r="I177" s="154">
        <f t="shared" si="16"/>
        <v>400</v>
      </c>
    </row>
    <row r="178" spans="1:9" s="1" customFormat="1" ht="71.25" customHeight="1">
      <c r="A178" s="17" t="s">
        <v>153</v>
      </c>
      <c r="B178" s="20" t="s">
        <v>134</v>
      </c>
      <c r="C178" s="20" t="s">
        <v>32</v>
      </c>
      <c r="D178" s="20" t="s">
        <v>66</v>
      </c>
      <c r="E178" s="20" t="s">
        <v>228</v>
      </c>
      <c r="F178" s="20"/>
      <c r="G178" s="89">
        <f>G179</f>
        <v>0</v>
      </c>
      <c r="H178" s="154">
        <f t="shared" si="16"/>
        <v>400</v>
      </c>
      <c r="I178" s="154">
        <f t="shared" si="16"/>
        <v>400</v>
      </c>
    </row>
    <row r="179" spans="1:9" s="1" customFormat="1" ht="47.25" customHeight="1">
      <c r="A179" s="17" t="s">
        <v>270</v>
      </c>
      <c r="B179" s="20" t="s">
        <v>134</v>
      </c>
      <c r="C179" s="20" t="s">
        <v>32</v>
      </c>
      <c r="D179" s="20" t="s">
        <v>66</v>
      </c>
      <c r="E179" s="20" t="s">
        <v>229</v>
      </c>
      <c r="F179" s="20" t="s">
        <v>45</v>
      </c>
      <c r="G179" s="89">
        <v>0</v>
      </c>
      <c r="H179" s="154">
        <v>400</v>
      </c>
      <c r="I179" s="154">
        <v>400</v>
      </c>
    </row>
    <row r="180" spans="1:9" ht="18.75">
      <c r="A180" s="17" t="s">
        <v>1</v>
      </c>
      <c r="B180" s="20" t="s">
        <v>134</v>
      </c>
      <c r="C180" s="20" t="s">
        <v>42</v>
      </c>
      <c r="D180" s="20"/>
      <c r="E180" s="20"/>
      <c r="F180" s="20"/>
      <c r="G180" s="89">
        <f>G181</f>
        <v>112</v>
      </c>
      <c r="H180" s="154">
        <f aca="true" t="shared" si="17" ref="H180:I184">H181</f>
        <v>0</v>
      </c>
      <c r="I180" s="154">
        <f t="shared" si="17"/>
        <v>0</v>
      </c>
    </row>
    <row r="181" spans="1:9" ht="18.75">
      <c r="A181" s="17" t="s">
        <v>2</v>
      </c>
      <c r="B181" s="20" t="s">
        <v>134</v>
      </c>
      <c r="C181" s="20" t="s">
        <v>42</v>
      </c>
      <c r="D181" s="20" t="s">
        <v>26</v>
      </c>
      <c r="E181" s="20"/>
      <c r="F181" s="20"/>
      <c r="G181" s="89">
        <f>G182</f>
        <v>112</v>
      </c>
      <c r="H181" s="154">
        <f t="shared" si="17"/>
        <v>0</v>
      </c>
      <c r="I181" s="154">
        <f t="shared" si="17"/>
        <v>0</v>
      </c>
    </row>
    <row r="182" spans="1:9" ht="38.25">
      <c r="A182" s="17" t="s">
        <v>380</v>
      </c>
      <c r="B182" s="20" t="s">
        <v>134</v>
      </c>
      <c r="C182" s="20" t="s">
        <v>42</v>
      </c>
      <c r="D182" s="20" t="s">
        <v>26</v>
      </c>
      <c r="E182" s="20" t="s">
        <v>137</v>
      </c>
      <c r="F182" s="20"/>
      <c r="G182" s="89">
        <f>G183</f>
        <v>112</v>
      </c>
      <c r="H182" s="154">
        <f t="shared" si="17"/>
        <v>0</v>
      </c>
      <c r="I182" s="154">
        <f t="shared" si="17"/>
        <v>0</v>
      </c>
    </row>
    <row r="183" spans="1:9" ht="25.5">
      <c r="A183" s="17" t="s">
        <v>381</v>
      </c>
      <c r="B183" s="20" t="s">
        <v>134</v>
      </c>
      <c r="C183" s="20" t="s">
        <v>42</v>
      </c>
      <c r="D183" s="20" t="s">
        <v>26</v>
      </c>
      <c r="E183" s="20" t="s">
        <v>138</v>
      </c>
      <c r="F183" s="20"/>
      <c r="G183" s="89">
        <f>G184</f>
        <v>112</v>
      </c>
      <c r="H183" s="154">
        <f t="shared" si="17"/>
        <v>0</v>
      </c>
      <c r="I183" s="154">
        <f t="shared" si="17"/>
        <v>0</v>
      </c>
    </row>
    <row r="184" spans="1:9" ht="25.5">
      <c r="A184" s="17" t="s">
        <v>397</v>
      </c>
      <c r="B184" s="20" t="s">
        <v>134</v>
      </c>
      <c r="C184" s="20" t="s">
        <v>42</v>
      </c>
      <c r="D184" s="20" t="s">
        <v>26</v>
      </c>
      <c r="E184" s="20" t="s">
        <v>399</v>
      </c>
      <c r="F184" s="20"/>
      <c r="G184" s="89">
        <f>G185</f>
        <v>112</v>
      </c>
      <c r="H184" s="154">
        <f t="shared" si="17"/>
        <v>0</v>
      </c>
      <c r="I184" s="154">
        <f t="shared" si="17"/>
        <v>0</v>
      </c>
    </row>
    <row r="185" spans="1:9" ht="25.5">
      <c r="A185" s="17" t="s">
        <v>398</v>
      </c>
      <c r="B185" s="20" t="s">
        <v>134</v>
      </c>
      <c r="C185" s="20" t="s">
        <v>42</v>
      </c>
      <c r="D185" s="20" t="s">
        <v>26</v>
      </c>
      <c r="E185" s="20" t="s">
        <v>400</v>
      </c>
      <c r="F185" s="20" t="s">
        <v>401</v>
      </c>
      <c r="G185" s="89">
        <v>112</v>
      </c>
      <c r="H185" s="154">
        <v>0</v>
      </c>
      <c r="I185" s="154">
        <v>0</v>
      </c>
    </row>
  </sheetData>
  <sheetProtection/>
  <autoFilter ref="A14:I179"/>
  <mergeCells count="2">
    <mergeCell ref="A9:I9"/>
    <mergeCell ref="A10:I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42" max="8" man="1"/>
    <brk id="80" max="8" man="1"/>
    <brk id="110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3"/>
  <sheetViews>
    <sheetView view="pageBreakPreview" zoomScale="130" zoomScaleSheetLayoutView="130" zoomScalePageLayoutView="0" workbookViewId="0" topLeftCell="A126">
      <selection activeCell="D128" sqref="D128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18.125" style="0" customWidth="1"/>
    <col min="7" max="7" width="16.75390625" style="0" customWidth="1"/>
    <col min="8" max="8" width="17.625" style="0" customWidth="1"/>
    <col min="9" max="9" width="31.00390625" style="0" customWidth="1"/>
    <col min="10" max="10" width="14.00390625" style="0" customWidth="1"/>
    <col min="11" max="11" width="12.75390625" style="0" customWidth="1"/>
  </cols>
  <sheetData>
    <row r="1" spans="1:8" ht="15">
      <c r="A1" s="5"/>
      <c r="B1" s="5"/>
      <c r="C1" s="62"/>
      <c r="D1" s="62"/>
      <c r="E1" s="62"/>
      <c r="F1" s="62" t="s">
        <v>419</v>
      </c>
      <c r="G1" s="5"/>
      <c r="H1" s="5"/>
    </row>
    <row r="2" spans="1:8" ht="15">
      <c r="A2" s="14"/>
      <c r="B2" s="5"/>
      <c r="C2" s="40"/>
      <c r="D2" s="40"/>
      <c r="E2" s="40"/>
      <c r="F2" s="40" t="s">
        <v>36</v>
      </c>
      <c r="G2" s="5"/>
      <c r="H2" s="5"/>
    </row>
    <row r="3" spans="1:8" ht="15">
      <c r="A3" s="5"/>
      <c r="B3" s="5"/>
      <c r="C3" s="40"/>
      <c r="D3" s="40"/>
      <c r="E3" s="40"/>
      <c r="F3" s="40" t="s">
        <v>37</v>
      </c>
      <c r="G3" s="5"/>
      <c r="H3" s="5"/>
    </row>
    <row r="4" spans="1:8" ht="15">
      <c r="A4" s="5"/>
      <c r="B4" s="5"/>
      <c r="C4" s="40"/>
      <c r="D4" s="40"/>
      <c r="E4" s="40"/>
      <c r="F4" s="40" t="s">
        <v>38</v>
      </c>
      <c r="G4" s="5"/>
      <c r="H4" s="5"/>
    </row>
    <row r="5" spans="1:8" ht="15">
      <c r="A5" s="5"/>
      <c r="B5" s="5"/>
      <c r="C5" s="40"/>
      <c r="D5" s="40"/>
      <c r="E5" s="40"/>
      <c r="F5" s="40" t="s">
        <v>39</v>
      </c>
      <c r="G5" s="5"/>
      <c r="H5" s="5"/>
    </row>
    <row r="6" spans="1:8" ht="15">
      <c r="A6" s="5"/>
      <c r="B6" s="5"/>
      <c r="C6" s="40"/>
      <c r="D6" s="40"/>
      <c r="E6" s="40"/>
      <c r="F6" s="40" t="str">
        <f>'приложение 7 (1)'!G6</f>
        <v>от "20" декабря 2019 года №60</v>
      </c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14"/>
      <c r="C8" s="14"/>
      <c r="D8" s="14"/>
      <c r="E8" s="5"/>
      <c r="F8" s="5"/>
      <c r="G8" s="5"/>
      <c r="H8" s="5"/>
    </row>
    <row r="9" spans="1:8" ht="63.75" customHeight="1">
      <c r="A9" s="188" t="s">
        <v>492</v>
      </c>
      <c r="B9" s="188"/>
      <c r="C9" s="188"/>
      <c r="D9" s="188"/>
      <c r="E9" s="188"/>
      <c r="F9" s="188"/>
      <c r="G9" s="188"/>
      <c r="H9" s="188"/>
    </row>
    <row r="10" spans="1:8" ht="18.75">
      <c r="A10" s="188" t="str">
        <f>'приложение 7 (1)'!A10:I10</f>
        <v> на 2020 год и на плановый период 2021 и 2022 годов</v>
      </c>
      <c r="B10" s="188"/>
      <c r="C10" s="188"/>
      <c r="D10" s="188"/>
      <c r="E10" s="188"/>
      <c r="F10" s="188"/>
      <c r="G10" s="188"/>
      <c r="H10" s="188"/>
    </row>
    <row r="11" spans="1:8" ht="12.75">
      <c r="A11" s="5"/>
      <c r="B11" s="5"/>
      <c r="C11" s="5"/>
      <c r="D11" s="5"/>
      <c r="E11" s="5"/>
      <c r="F11" s="5"/>
      <c r="G11" s="5"/>
      <c r="H11" s="5" t="s">
        <v>65</v>
      </c>
    </row>
    <row r="12" spans="1:8" s="39" customFormat="1" ht="30.75" customHeight="1">
      <c r="A12" s="23" t="s">
        <v>22</v>
      </c>
      <c r="B12" s="23" t="s">
        <v>24</v>
      </c>
      <c r="C12" s="23" t="s">
        <v>23</v>
      </c>
      <c r="D12" s="23" t="s">
        <v>34</v>
      </c>
      <c r="E12" s="23" t="s">
        <v>33</v>
      </c>
      <c r="F12" s="24" t="s">
        <v>407</v>
      </c>
      <c r="G12" s="24" t="s">
        <v>491</v>
      </c>
      <c r="H12" s="24" t="s">
        <v>530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11" s="47" customFormat="1" ht="18.75">
      <c r="A14" s="45" t="s">
        <v>25</v>
      </c>
      <c r="B14" s="46"/>
      <c r="C14" s="46"/>
      <c r="D14" s="46"/>
      <c r="E14" s="46"/>
      <c r="F14" s="90">
        <f>F15+F50+F68+F95+F151+F162+F178</f>
        <v>693120.5286</v>
      </c>
      <c r="G14" s="160">
        <f>G15+G50+G68+G95+G151+G162+G178</f>
        <v>393276.77019999997</v>
      </c>
      <c r="H14" s="160">
        <f>H15+H50+H68+H95+H151+H162+H178</f>
        <v>105610.99999999999</v>
      </c>
      <c r="I14" s="119">
        <f>'приложение 7 (1)'!G16</f>
        <v>693120.5286</v>
      </c>
      <c r="J14" s="119">
        <f>'приложение 7 (1)'!H16</f>
        <v>393276.77019999997</v>
      </c>
      <c r="K14" s="119">
        <f>'приложение 7 (1)'!I16</f>
        <v>105610.99999999999</v>
      </c>
    </row>
    <row r="15" spans="1:11" s="1" customFormat="1" ht="18.75">
      <c r="A15" s="51" t="s">
        <v>58</v>
      </c>
      <c r="B15" s="20" t="s">
        <v>26</v>
      </c>
      <c r="C15" s="20"/>
      <c r="D15" s="52"/>
      <c r="E15" s="53"/>
      <c r="F15" s="91">
        <f>F16+F26+F33+F38</f>
        <v>24522.622</v>
      </c>
      <c r="G15" s="161">
        <f>G16+G26+G33+G38</f>
        <v>19305.24</v>
      </c>
      <c r="H15" s="161">
        <f>H16+H26+H33+H38</f>
        <v>19429.739999999998</v>
      </c>
      <c r="I15" s="129">
        <f>I14-F14</f>
        <v>0</v>
      </c>
      <c r="J15" s="129">
        <f>J14-G14</f>
        <v>0</v>
      </c>
      <c r="K15" s="129">
        <f>K14-H14</f>
        <v>0</v>
      </c>
    </row>
    <row r="16" spans="1:8" s="1" customFormat="1" ht="43.5" customHeight="1">
      <c r="A16" s="17" t="s">
        <v>133</v>
      </c>
      <c r="B16" s="20" t="s">
        <v>26</v>
      </c>
      <c r="C16" s="20" t="s">
        <v>27</v>
      </c>
      <c r="D16" s="20"/>
      <c r="E16" s="53"/>
      <c r="F16" s="91">
        <f>F20+F21+F22+F24+F25</f>
        <v>7533.691000000001</v>
      </c>
      <c r="G16" s="161">
        <f>G20+G21+G22+G24+G25</f>
        <v>7694.54</v>
      </c>
      <c r="H16" s="161">
        <f>H20+H21+H22+H24+H25</f>
        <v>7758.9400000000005</v>
      </c>
    </row>
    <row r="17" spans="1:8" s="1" customFormat="1" ht="53.25" customHeight="1">
      <c r="A17" s="17" t="s">
        <v>230</v>
      </c>
      <c r="B17" s="20" t="s">
        <v>26</v>
      </c>
      <c r="C17" s="20" t="s">
        <v>27</v>
      </c>
      <c r="D17" s="20" t="s">
        <v>137</v>
      </c>
      <c r="E17" s="53"/>
      <c r="F17" s="91">
        <f>F18</f>
        <v>7533.691000000001</v>
      </c>
      <c r="G17" s="161">
        <f>G18</f>
        <v>7694.539999999999</v>
      </c>
      <c r="H17" s="161">
        <f>H18</f>
        <v>7758.94</v>
      </c>
    </row>
    <row r="18" spans="1:8" s="1" customFormat="1" ht="29.25" customHeight="1">
      <c r="A18" s="17" t="s">
        <v>140</v>
      </c>
      <c r="B18" s="20" t="s">
        <v>26</v>
      </c>
      <c r="C18" s="20" t="s">
        <v>27</v>
      </c>
      <c r="D18" s="20" t="s">
        <v>138</v>
      </c>
      <c r="E18" s="53"/>
      <c r="F18" s="91">
        <f>F19+F23</f>
        <v>7533.691000000001</v>
      </c>
      <c r="G18" s="161">
        <f>G19+G23</f>
        <v>7694.539999999999</v>
      </c>
      <c r="H18" s="161">
        <f>H19+H23</f>
        <v>7758.94</v>
      </c>
    </row>
    <row r="19" spans="1:8" s="1" customFormat="1" ht="30.75" customHeight="1">
      <c r="A19" s="17" t="s">
        <v>141</v>
      </c>
      <c r="B19" s="20" t="s">
        <v>26</v>
      </c>
      <c r="C19" s="20" t="s">
        <v>27</v>
      </c>
      <c r="D19" s="20" t="s">
        <v>139</v>
      </c>
      <c r="E19" s="53"/>
      <c r="F19" s="91">
        <f>F20+F21+F22</f>
        <v>5454.417</v>
      </c>
      <c r="G19" s="161">
        <f>G20+G21+G22</f>
        <v>5613.965999999999</v>
      </c>
      <c r="H19" s="161">
        <f>H20+H21+H22</f>
        <v>5677.066</v>
      </c>
    </row>
    <row r="20" spans="1:8" s="1" customFormat="1" ht="80.25" customHeight="1">
      <c r="A20" s="17" t="s">
        <v>142</v>
      </c>
      <c r="B20" s="20" t="s">
        <v>26</v>
      </c>
      <c r="C20" s="20" t="s">
        <v>27</v>
      </c>
      <c r="D20" s="20" t="s">
        <v>143</v>
      </c>
      <c r="E20" s="20" t="s">
        <v>47</v>
      </c>
      <c r="F20" s="91">
        <f>'приложение 7 (1)'!G22</f>
        <v>3869.911</v>
      </c>
      <c r="G20" s="161">
        <f>'приложение 7 (1)'!H22</f>
        <v>3810.066</v>
      </c>
      <c r="H20" s="161">
        <f>'приложение 7 (1)'!I22</f>
        <v>3810.066</v>
      </c>
    </row>
    <row r="21" spans="1:8" s="1" customFormat="1" ht="43.5" customHeight="1">
      <c r="A21" s="17" t="s">
        <v>157</v>
      </c>
      <c r="B21" s="20" t="s">
        <v>26</v>
      </c>
      <c r="C21" s="20" t="s">
        <v>27</v>
      </c>
      <c r="D21" s="20" t="s">
        <v>143</v>
      </c>
      <c r="E21" s="20" t="s">
        <v>45</v>
      </c>
      <c r="F21" s="91">
        <f>'приложение 7 (1)'!G23</f>
        <v>1549.506</v>
      </c>
      <c r="G21" s="161">
        <f>'приложение 7 (1)'!H23</f>
        <v>1767.5</v>
      </c>
      <c r="H21" s="161">
        <f>'приложение 7 (1)'!I23</f>
        <v>1829.2</v>
      </c>
    </row>
    <row r="22" spans="1:8" s="1" customFormat="1" ht="32.25" customHeight="1">
      <c r="A22" s="17" t="s">
        <v>144</v>
      </c>
      <c r="B22" s="20" t="s">
        <v>26</v>
      </c>
      <c r="C22" s="20" t="s">
        <v>27</v>
      </c>
      <c r="D22" s="20" t="s">
        <v>143</v>
      </c>
      <c r="E22" s="20" t="s">
        <v>48</v>
      </c>
      <c r="F22" s="91">
        <f>'приложение 7 (1)'!G24</f>
        <v>35</v>
      </c>
      <c r="G22" s="161">
        <f>'приложение 7 (1)'!H24</f>
        <v>36.4</v>
      </c>
      <c r="H22" s="161">
        <f>'приложение 7 (1)'!I24</f>
        <v>37.8</v>
      </c>
    </row>
    <row r="23" spans="1:8" s="1" customFormat="1" ht="32.25" customHeight="1">
      <c r="A23" s="17" t="s">
        <v>147</v>
      </c>
      <c r="B23" s="20" t="s">
        <v>26</v>
      </c>
      <c r="C23" s="20" t="s">
        <v>27</v>
      </c>
      <c r="D23" s="20" t="s">
        <v>145</v>
      </c>
      <c r="E23" s="20"/>
      <c r="F23" s="91">
        <f>F24+F25</f>
        <v>2079.274</v>
      </c>
      <c r="G23" s="161">
        <f>G24+G25</f>
        <v>2080.574</v>
      </c>
      <c r="H23" s="161">
        <f>H24+H25</f>
        <v>2081.874</v>
      </c>
    </row>
    <row r="24" spans="1:8" s="1" customFormat="1" ht="69.75" customHeight="1">
      <c r="A24" s="17" t="s">
        <v>149</v>
      </c>
      <c r="B24" s="20" t="s">
        <v>26</v>
      </c>
      <c r="C24" s="20" t="s">
        <v>27</v>
      </c>
      <c r="D24" s="20" t="s">
        <v>146</v>
      </c>
      <c r="E24" s="20" t="s">
        <v>47</v>
      </c>
      <c r="F24" s="91">
        <f>'приложение 7 (1)'!G26</f>
        <v>2045.274</v>
      </c>
      <c r="G24" s="161">
        <f>'приложение 7 (1)'!H26</f>
        <v>2045.274</v>
      </c>
      <c r="H24" s="161">
        <f>'приложение 7 (1)'!I26</f>
        <v>2045.274</v>
      </c>
    </row>
    <row r="25" spans="1:8" s="1" customFormat="1" ht="41.25" customHeight="1">
      <c r="A25" s="17" t="s">
        <v>269</v>
      </c>
      <c r="B25" s="20" t="s">
        <v>26</v>
      </c>
      <c r="C25" s="20" t="s">
        <v>27</v>
      </c>
      <c r="D25" s="20" t="s">
        <v>146</v>
      </c>
      <c r="E25" s="20" t="s">
        <v>45</v>
      </c>
      <c r="F25" s="91">
        <f>'приложение 7 (1)'!G27</f>
        <v>34</v>
      </c>
      <c r="G25" s="161">
        <f>'приложение 7 (1)'!H27</f>
        <v>35.3</v>
      </c>
      <c r="H25" s="161">
        <f>'приложение 7 (1)'!I27</f>
        <v>36.6</v>
      </c>
    </row>
    <row r="26" spans="1:8" s="1" customFormat="1" ht="27" customHeight="1">
      <c r="A26" s="17" t="s">
        <v>379</v>
      </c>
      <c r="B26" s="20" t="s">
        <v>26</v>
      </c>
      <c r="C26" s="20" t="s">
        <v>378</v>
      </c>
      <c r="D26" s="20"/>
      <c r="E26" s="20"/>
      <c r="F26" s="91">
        <f>F27</f>
        <v>1498.3696</v>
      </c>
      <c r="G26" s="161">
        <f aca="true" t="shared" si="0" ref="G26:H29">G27</f>
        <v>0</v>
      </c>
      <c r="H26" s="161">
        <f t="shared" si="0"/>
        <v>0</v>
      </c>
    </row>
    <row r="27" spans="1:8" s="1" customFormat="1" ht="41.25" customHeight="1">
      <c r="A27" s="17" t="s">
        <v>380</v>
      </c>
      <c r="B27" s="20" t="s">
        <v>26</v>
      </c>
      <c r="C27" s="20" t="s">
        <v>378</v>
      </c>
      <c r="D27" s="20" t="s">
        <v>137</v>
      </c>
      <c r="E27" s="20"/>
      <c r="F27" s="91">
        <f>F28</f>
        <v>1498.3696</v>
      </c>
      <c r="G27" s="161">
        <f t="shared" si="0"/>
        <v>0</v>
      </c>
      <c r="H27" s="161">
        <f t="shared" si="0"/>
        <v>0</v>
      </c>
    </row>
    <row r="28" spans="1:8" s="1" customFormat="1" ht="32.25" customHeight="1">
      <c r="A28" s="17" t="s">
        <v>381</v>
      </c>
      <c r="B28" s="20" t="s">
        <v>26</v>
      </c>
      <c r="C28" s="20" t="s">
        <v>378</v>
      </c>
      <c r="D28" s="20" t="s">
        <v>383</v>
      </c>
      <c r="E28" s="20"/>
      <c r="F28" s="91">
        <f>F29+F31</f>
        <v>1498.3696</v>
      </c>
      <c r="G28" s="91">
        <f>G29+G31</f>
        <v>0</v>
      </c>
      <c r="H28" s="91">
        <f>H29+H31</f>
        <v>0</v>
      </c>
    </row>
    <row r="29" spans="1:8" s="1" customFormat="1" ht="30" customHeight="1">
      <c r="A29" s="17" t="s">
        <v>382</v>
      </c>
      <c r="B29" s="20" t="s">
        <v>26</v>
      </c>
      <c r="C29" s="20" t="s">
        <v>378</v>
      </c>
      <c r="D29" s="20" t="s">
        <v>384</v>
      </c>
      <c r="E29" s="20"/>
      <c r="F29" s="91">
        <f>F30</f>
        <v>1061.5696</v>
      </c>
      <c r="G29" s="161">
        <f t="shared" si="0"/>
        <v>0</v>
      </c>
      <c r="H29" s="161">
        <f t="shared" si="0"/>
        <v>0</v>
      </c>
    </row>
    <row r="30" spans="1:8" s="1" customFormat="1" ht="56.25" customHeight="1">
      <c r="A30" s="17" t="s">
        <v>385</v>
      </c>
      <c r="B30" s="20" t="s">
        <v>26</v>
      </c>
      <c r="C30" s="20" t="s">
        <v>378</v>
      </c>
      <c r="D30" s="20" t="s">
        <v>386</v>
      </c>
      <c r="E30" s="20" t="s">
        <v>48</v>
      </c>
      <c r="F30" s="91">
        <f>'приложение 7 (1)'!G32</f>
        <v>1061.5696</v>
      </c>
      <c r="G30" s="161">
        <f>'приложение 7 (1)'!H32</f>
        <v>0</v>
      </c>
      <c r="H30" s="161">
        <f>'приложение 7 (1)'!I32</f>
        <v>0</v>
      </c>
    </row>
    <row r="31" spans="1:8" s="1" customFormat="1" ht="71.25" customHeight="1">
      <c r="A31" s="17" t="s">
        <v>584</v>
      </c>
      <c r="B31" s="20" t="s">
        <v>26</v>
      </c>
      <c r="C31" s="20" t="s">
        <v>378</v>
      </c>
      <c r="D31" s="20" t="s">
        <v>586</v>
      </c>
      <c r="E31" s="20"/>
      <c r="F31" s="91">
        <f>F32</f>
        <v>436.8</v>
      </c>
      <c r="G31" s="91">
        <f>G32</f>
        <v>0</v>
      </c>
      <c r="H31" s="91">
        <f>H32</f>
        <v>0</v>
      </c>
    </row>
    <row r="32" spans="1:8" s="1" customFormat="1" ht="44.25" customHeight="1">
      <c r="A32" s="17" t="s">
        <v>585</v>
      </c>
      <c r="B32" s="20" t="s">
        <v>26</v>
      </c>
      <c r="C32" s="20" t="s">
        <v>378</v>
      </c>
      <c r="D32" s="20" t="s">
        <v>587</v>
      </c>
      <c r="E32" s="20" t="s">
        <v>45</v>
      </c>
      <c r="F32" s="91">
        <f>'приложение 7 (1)'!G34</f>
        <v>436.8</v>
      </c>
      <c r="G32" s="91">
        <f>'приложение 7 (1)'!H34</f>
        <v>0</v>
      </c>
      <c r="H32" s="91">
        <f>'приложение 7 (1)'!I34</f>
        <v>0</v>
      </c>
    </row>
    <row r="33" spans="1:8" s="1" customFormat="1" ht="22.5" customHeight="1">
      <c r="A33" s="17" t="s">
        <v>15</v>
      </c>
      <c r="B33" s="20" t="s">
        <v>26</v>
      </c>
      <c r="C33" s="20" t="s">
        <v>41</v>
      </c>
      <c r="D33" s="20"/>
      <c r="E33" s="20"/>
      <c r="F33" s="91">
        <f>F34</f>
        <v>23.61485</v>
      </c>
      <c r="G33" s="161">
        <f aca="true" t="shared" si="1" ref="G33:H36">G34</f>
        <v>500</v>
      </c>
      <c r="H33" s="161">
        <f t="shared" si="1"/>
        <v>500</v>
      </c>
    </row>
    <row r="34" spans="1:8" s="1" customFormat="1" ht="54" customHeight="1">
      <c r="A34" s="17" t="s">
        <v>230</v>
      </c>
      <c r="B34" s="20" t="s">
        <v>26</v>
      </c>
      <c r="C34" s="20" t="s">
        <v>41</v>
      </c>
      <c r="D34" s="20" t="s">
        <v>137</v>
      </c>
      <c r="E34" s="20"/>
      <c r="F34" s="91">
        <f>F35</f>
        <v>23.61485</v>
      </c>
      <c r="G34" s="161">
        <f t="shared" si="1"/>
        <v>500</v>
      </c>
      <c r="H34" s="161">
        <f t="shared" si="1"/>
        <v>500</v>
      </c>
    </row>
    <row r="35" spans="1:8" s="1" customFormat="1" ht="33" customHeight="1">
      <c r="A35" s="17" t="s">
        <v>140</v>
      </c>
      <c r="B35" s="20" t="s">
        <v>26</v>
      </c>
      <c r="C35" s="20" t="s">
        <v>41</v>
      </c>
      <c r="D35" s="20" t="s">
        <v>138</v>
      </c>
      <c r="E35" s="20"/>
      <c r="F35" s="91">
        <f>F36</f>
        <v>23.61485</v>
      </c>
      <c r="G35" s="161">
        <f t="shared" si="1"/>
        <v>500</v>
      </c>
      <c r="H35" s="161">
        <f t="shared" si="1"/>
        <v>500</v>
      </c>
    </row>
    <row r="36" spans="1:8" s="1" customFormat="1" ht="33" customHeight="1">
      <c r="A36" s="17" t="s">
        <v>150</v>
      </c>
      <c r="B36" s="20" t="s">
        <v>26</v>
      </c>
      <c r="C36" s="20" t="s">
        <v>41</v>
      </c>
      <c r="D36" s="20" t="s">
        <v>148</v>
      </c>
      <c r="E36" s="20"/>
      <c r="F36" s="91">
        <f>F37</f>
        <v>23.61485</v>
      </c>
      <c r="G36" s="161">
        <f t="shared" si="1"/>
        <v>500</v>
      </c>
      <c r="H36" s="161">
        <f t="shared" si="1"/>
        <v>500</v>
      </c>
    </row>
    <row r="37" spans="1:8" s="1" customFormat="1" ht="71.25" customHeight="1">
      <c r="A37" s="17" t="s">
        <v>151</v>
      </c>
      <c r="B37" s="20" t="s">
        <v>26</v>
      </c>
      <c r="C37" s="20" t="s">
        <v>41</v>
      </c>
      <c r="D37" s="20" t="s">
        <v>152</v>
      </c>
      <c r="E37" s="20" t="s">
        <v>48</v>
      </c>
      <c r="F37" s="91">
        <f>'приложение 7 (1)'!G39</f>
        <v>23.61485</v>
      </c>
      <c r="G37" s="161">
        <f>'приложение 7 (1)'!H39</f>
        <v>500</v>
      </c>
      <c r="H37" s="161">
        <f>'приложение 7 (1)'!I39</f>
        <v>500</v>
      </c>
    </row>
    <row r="38" spans="1:8" s="1" customFormat="1" ht="25.5" customHeight="1">
      <c r="A38" s="17" t="s">
        <v>57</v>
      </c>
      <c r="B38" s="20" t="s">
        <v>26</v>
      </c>
      <c r="C38" s="20" t="s">
        <v>42</v>
      </c>
      <c r="D38" s="20"/>
      <c r="E38" s="20"/>
      <c r="F38" s="91">
        <f>F42+F44+F45+F48+F49+F46</f>
        <v>15466.946549999999</v>
      </c>
      <c r="G38" s="161">
        <f>G42+G44+G45+G48+G49</f>
        <v>11110.7</v>
      </c>
      <c r="H38" s="161">
        <f>H42+H44+H45+H48+H49</f>
        <v>11170.8</v>
      </c>
    </row>
    <row r="39" spans="1:8" s="1" customFormat="1" ht="54.75" customHeight="1">
      <c r="A39" s="17" t="s">
        <v>136</v>
      </c>
      <c r="B39" s="20" t="s">
        <v>26</v>
      </c>
      <c r="C39" s="20" t="s">
        <v>42</v>
      </c>
      <c r="D39" s="20" t="s">
        <v>137</v>
      </c>
      <c r="E39" s="20"/>
      <c r="F39" s="91">
        <f>F40</f>
        <v>15466.94655</v>
      </c>
      <c r="G39" s="161">
        <f>G40</f>
        <v>11110.7</v>
      </c>
      <c r="H39" s="161">
        <f>H40</f>
        <v>11170.8</v>
      </c>
    </row>
    <row r="40" spans="1:8" s="1" customFormat="1" ht="30.75" customHeight="1">
      <c r="A40" s="17" t="s">
        <v>140</v>
      </c>
      <c r="B40" s="20" t="s">
        <v>26</v>
      </c>
      <c r="C40" s="20" t="s">
        <v>42</v>
      </c>
      <c r="D40" s="20" t="s">
        <v>138</v>
      </c>
      <c r="E40" s="20"/>
      <c r="F40" s="91">
        <f>F41+F43+F47</f>
        <v>15466.94655</v>
      </c>
      <c r="G40" s="161">
        <f>G41+G43+G47</f>
        <v>11110.7</v>
      </c>
      <c r="H40" s="161">
        <f>H41+H43+H47</f>
        <v>11170.8</v>
      </c>
    </row>
    <row r="41" spans="1:8" s="1" customFormat="1" ht="30.75" customHeight="1">
      <c r="A41" s="17" t="str">
        <f>'приложение 7 (1)'!A43</f>
        <v>Основное мероприятие «Расходы на обеспечение функций органов местного самоуправления»</v>
      </c>
      <c r="B41" s="20" t="s">
        <v>26</v>
      </c>
      <c r="C41" s="20" t="s">
        <v>42</v>
      </c>
      <c r="D41" s="20" t="s">
        <v>139</v>
      </c>
      <c r="E41" s="20"/>
      <c r="F41" s="91">
        <f>F42</f>
        <v>733.5</v>
      </c>
      <c r="G41" s="161">
        <f>G42</f>
        <v>736.3</v>
      </c>
      <c r="H41" s="161">
        <f>H42</f>
        <v>739.2</v>
      </c>
    </row>
    <row r="42" spans="1:8" s="1" customFormat="1" ht="45.75" customHeight="1">
      <c r="A42" s="17" t="str">
        <f>'приложение 7 (1)'!A44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20" t="s">
        <v>26</v>
      </c>
      <c r="C42" s="20" t="s">
        <v>42</v>
      </c>
      <c r="D42" s="20" t="s">
        <v>143</v>
      </c>
      <c r="E42" s="20" t="s">
        <v>45</v>
      </c>
      <c r="F42" s="91">
        <f>'приложение 7 (1)'!G44</f>
        <v>733.5</v>
      </c>
      <c r="G42" s="161">
        <f>'приложение 7 (1)'!H44</f>
        <v>736.3</v>
      </c>
      <c r="H42" s="161">
        <f>'приложение 7 (1)'!I44</f>
        <v>739.2</v>
      </c>
    </row>
    <row r="43" spans="1:8" s="1" customFormat="1" ht="74.25" customHeight="1">
      <c r="A43" s="17" t="s">
        <v>153</v>
      </c>
      <c r="B43" s="20" t="s">
        <v>26</v>
      </c>
      <c r="C43" s="20" t="s">
        <v>42</v>
      </c>
      <c r="D43" s="20" t="s">
        <v>154</v>
      </c>
      <c r="E43" s="20"/>
      <c r="F43" s="91">
        <f>F44+F45+F46</f>
        <v>8172.73755</v>
      </c>
      <c r="G43" s="161">
        <f>G44+G45</f>
        <v>3818</v>
      </c>
      <c r="H43" s="161">
        <f>H44+H45</f>
        <v>3862.7</v>
      </c>
    </row>
    <row r="44" spans="1:8" s="1" customFormat="1" ht="41.25" customHeight="1">
      <c r="A44" s="17" t="s">
        <v>270</v>
      </c>
      <c r="B44" s="20" t="s">
        <v>26</v>
      </c>
      <c r="C44" s="20" t="s">
        <v>42</v>
      </c>
      <c r="D44" s="20" t="s">
        <v>155</v>
      </c>
      <c r="E44" s="20" t="s">
        <v>45</v>
      </c>
      <c r="F44" s="91">
        <f>'приложение 7 (1)'!G46</f>
        <v>3197</v>
      </c>
      <c r="G44" s="161">
        <f>'приложение 7 (1)'!H46</f>
        <v>1318</v>
      </c>
      <c r="H44" s="161">
        <f>'приложение 7 (1)'!I46</f>
        <v>1362.7</v>
      </c>
    </row>
    <row r="45" spans="1:8" s="1" customFormat="1" ht="48.75" customHeight="1">
      <c r="A45" s="17" t="s">
        <v>278</v>
      </c>
      <c r="B45" s="20" t="s">
        <v>26</v>
      </c>
      <c r="C45" s="20" t="s">
        <v>42</v>
      </c>
      <c r="D45" s="20" t="s">
        <v>155</v>
      </c>
      <c r="E45" s="20" t="s">
        <v>46</v>
      </c>
      <c r="F45" s="91">
        <f>'приложение 7 (1)'!G47</f>
        <v>4828.5</v>
      </c>
      <c r="G45" s="161">
        <f>'приложение 7 (1)'!H47</f>
        <v>2500</v>
      </c>
      <c r="H45" s="161">
        <f>'приложение 7 (1)'!I47</f>
        <v>2500</v>
      </c>
    </row>
    <row r="46" spans="1:8" s="1" customFormat="1" ht="48.75" customHeight="1">
      <c r="A46" s="17" t="str">
        <f>'приложение 7 (1)'!A48</f>
        <v>Выполнение других расходных обязательств (Иные бюджетные ассигнования)</v>
      </c>
      <c r="B46" s="20" t="s">
        <v>26</v>
      </c>
      <c r="C46" s="20" t="s">
        <v>42</v>
      </c>
      <c r="D46" s="20" t="s">
        <v>155</v>
      </c>
      <c r="E46" s="20" t="s">
        <v>48</v>
      </c>
      <c r="F46" s="91">
        <f>'приложение 7 (1)'!G48</f>
        <v>147.23755</v>
      </c>
      <c r="G46" s="161">
        <v>0</v>
      </c>
      <c r="H46" s="161">
        <v>0</v>
      </c>
    </row>
    <row r="47" spans="1:8" s="112" customFormat="1" ht="33" customHeight="1">
      <c r="A47" s="113" t="str">
        <f>'приложение 7 (1)'!A49</f>
        <v>Основное мероприятие"Расходы на обеспечение деятельности МКУ"СКООМС" </v>
      </c>
      <c r="B47" s="110" t="s">
        <v>26</v>
      </c>
      <c r="C47" s="110" t="s">
        <v>42</v>
      </c>
      <c r="D47" s="110" t="s">
        <v>429</v>
      </c>
      <c r="E47" s="110"/>
      <c r="F47" s="114">
        <f>F48+F49</f>
        <v>6560.709</v>
      </c>
      <c r="G47" s="162">
        <f>G48+G49</f>
        <v>6556.4</v>
      </c>
      <c r="H47" s="162">
        <f>H48+H49</f>
        <v>6568.9</v>
      </c>
    </row>
    <row r="48" spans="1:8" s="112" customFormat="1" ht="72" customHeight="1">
      <c r="A48" s="113" t="str">
        <f>'приложение 7 (1)'!A50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8" s="110" t="s">
        <v>26</v>
      </c>
      <c r="C48" s="110" t="s">
        <v>42</v>
      </c>
      <c r="D48" s="110" t="s">
        <v>431</v>
      </c>
      <c r="E48" s="110" t="s">
        <v>47</v>
      </c>
      <c r="F48" s="114">
        <f>'приложение 7 (1)'!G50</f>
        <v>6260.209</v>
      </c>
      <c r="G48" s="162">
        <f>'приложение 7 (1)'!H50</f>
        <v>6243.9</v>
      </c>
      <c r="H48" s="162">
        <f>'приложение 7 (1)'!I50</f>
        <v>6243.9</v>
      </c>
    </row>
    <row r="49" spans="1:8" s="112" customFormat="1" ht="42" customHeight="1">
      <c r="A49" s="113" t="str">
        <f>'приложение 7 (1)'!A51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49" s="110" t="s">
        <v>26</v>
      </c>
      <c r="C49" s="110" t="s">
        <v>42</v>
      </c>
      <c r="D49" s="110" t="s">
        <v>431</v>
      </c>
      <c r="E49" s="110" t="s">
        <v>45</v>
      </c>
      <c r="F49" s="114">
        <f>'приложение 7 (1)'!G51</f>
        <v>300.5</v>
      </c>
      <c r="G49" s="162">
        <f>'приложение 7 (1)'!H51</f>
        <v>312.5</v>
      </c>
      <c r="H49" s="162">
        <f>'приложение 7 (1)'!I51</f>
        <v>325</v>
      </c>
    </row>
    <row r="50" spans="1:8" s="1" customFormat="1" ht="27.75" customHeight="1">
      <c r="A50" s="17" t="s">
        <v>387</v>
      </c>
      <c r="B50" s="20" t="s">
        <v>31</v>
      </c>
      <c r="C50" s="20"/>
      <c r="D50" s="20"/>
      <c r="E50" s="20"/>
      <c r="F50" s="91">
        <f>F63+F58+F51</f>
        <v>1829.1476</v>
      </c>
      <c r="G50" s="91">
        <f>G63+G58+G51</f>
        <v>200</v>
      </c>
      <c r="H50" s="91">
        <f>H63+H58+H51</f>
        <v>200</v>
      </c>
    </row>
    <row r="51" spans="1:8" s="1" customFormat="1" ht="42" customHeight="1">
      <c r="A51" s="17" t="s">
        <v>445</v>
      </c>
      <c r="B51" s="20" t="s">
        <v>31</v>
      </c>
      <c r="C51" s="20" t="s">
        <v>44</v>
      </c>
      <c r="D51" s="20"/>
      <c r="E51" s="20"/>
      <c r="F51" s="91">
        <f>F52</f>
        <v>65</v>
      </c>
      <c r="G51" s="161">
        <f aca="true" t="shared" si="2" ref="G51:H53">G52</f>
        <v>0</v>
      </c>
      <c r="H51" s="161">
        <f t="shared" si="2"/>
        <v>0</v>
      </c>
    </row>
    <row r="52" spans="1:8" s="1" customFormat="1" ht="42" customHeight="1">
      <c r="A52" s="17" t="s">
        <v>380</v>
      </c>
      <c r="B52" s="20" t="s">
        <v>31</v>
      </c>
      <c r="C52" s="20" t="s">
        <v>44</v>
      </c>
      <c r="D52" s="20" t="s">
        <v>137</v>
      </c>
      <c r="E52" s="20"/>
      <c r="F52" s="91">
        <f>F53</f>
        <v>65</v>
      </c>
      <c r="G52" s="161">
        <f t="shared" si="2"/>
        <v>0</v>
      </c>
      <c r="H52" s="161">
        <f t="shared" si="2"/>
        <v>0</v>
      </c>
    </row>
    <row r="53" spans="1:8" s="1" customFormat="1" ht="42" customHeight="1">
      <c r="A53" s="17" t="s">
        <v>389</v>
      </c>
      <c r="B53" s="20" t="s">
        <v>31</v>
      </c>
      <c r="C53" s="20" t="s">
        <v>44</v>
      </c>
      <c r="D53" s="20" t="s">
        <v>393</v>
      </c>
      <c r="E53" s="20"/>
      <c r="F53" s="91">
        <f>F54</f>
        <v>65</v>
      </c>
      <c r="G53" s="161">
        <f t="shared" si="2"/>
        <v>0</v>
      </c>
      <c r="H53" s="161">
        <f t="shared" si="2"/>
        <v>0</v>
      </c>
    </row>
    <row r="54" spans="1:8" s="1" customFormat="1" ht="42" customHeight="1">
      <c r="A54" s="17" t="s">
        <v>446</v>
      </c>
      <c r="B54" s="20" t="s">
        <v>31</v>
      </c>
      <c r="C54" s="20" t="s">
        <v>44</v>
      </c>
      <c r="D54" s="20" t="s">
        <v>448</v>
      </c>
      <c r="E54" s="20"/>
      <c r="F54" s="91">
        <f>F55+F56+F57</f>
        <v>65</v>
      </c>
      <c r="G54" s="161">
        <f>G55+G56+G57</f>
        <v>0</v>
      </c>
      <c r="H54" s="161">
        <f>H55+H56+H57</f>
        <v>0</v>
      </c>
    </row>
    <row r="55" spans="1:8" s="1" customFormat="1" ht="57.75" customHeight="1">
      <c r="A55" s="17" t="s">
        <v>447</v>
      </c>
      <c r="B55" s="20" t="s">
        <v>31</v>
      </c>
      <c r="C55" s="20" t="s">
        <v>44</v>
      </c>
      <c r="D55" s="20" t="s">
        <v>449</v>
      </c>
      <c r="E55" s="20" t="s">
        <v>45</v>
      </c>
      <c r="F55" s="91">
        <f>'приложение 7 (1)'!G57</f>
        <v>65</v>
      </c>
      <c r="G55" s="161">
        <v>0</v>
      </c>
      <c r="H55" s="161">
        <v>0</v>
      </c>
    </row>
    <row r="56" spans="1:8" s="1" customFormat="1" ht="57.75" customHeight="1">
      <c r="A56" s="17" t="str">
        <f>'приложение 7 (1)'!A58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6" s="20" t="s">
        <v>31</v>
      </c>
      <c r="C56" s="20" t="s">
        <v>44</v>
      </c>
      <c r="D56" s="20" t="s">
        <v>449</v>
      </c>
      <c r="E56" s="20" t="s">
        <v>54</v>
      </c>
      <c r="F56" s="91">
        <f>'приложение 7 (1)'!G58</f>
        <v>0</v>
      </c>
      <c r="G56" s="161">
        <v>0</v>
      </c>
      <c r="H56" s="161">
        <v>0</v>
      </c>
    </row>
    <row r="57" spans="1:8" s="1" customFormat="1" ht="54.75" customHeight="1">
      <c r="A57" s="17" t="s">
        <v>450</v>
      </c>
      <c r="B57" s="20" t="s">
        <v>31</v>
      </c>
      <c r="C57" s="20" t="s">
        <v>44</v>
      </c>
      <c r="D57" s="20" t="s">
        <v>451</v>
      </c>
      <c r="E57" s="20" t="s">
        <v>54</v>
      </c>
      <c r="F57" s="91">
        <f>'приложение 7 (1)'!G59</f>
        <v>0</v>
      </c>
      <c r="G57" s="161">
        <v>0</v>
      </c>
      <c r="H57" s="161">
        <v>0</v>
      </c>
    </row>
    <row r="58" spans="1:8" s="1" customFormat="1" ht="27.75" customHeight="1">
      <c r="A58" s="17" t="str">
        <f>'приложение 7 (1)'!A60</f>
        <v>Обеспечение пожарной безопасности</v>
      </c>
      <c r="B58" s="20" t="s">
        <v>31</v>
      </c>
      <c r="C58" s="20" t="s">
        <v>32</v>
      </c>
      <c r="D58" s="20"/>
      <c r="E58" s="20"/>
      <c r="F58" s="91">
        <f>F59</f>
        <v>1629.1476</v>
      </c>
      <c r="G58" s="91">
        <f aca="true" t="shared" si="3" ref="G58:H61">G59</f>
        <v>0</v>
      </c>
      <c r="H58" s="91">
        <f t="shared" si="3"/>
        <v>0</v>
      </c>
    </row>
    <row r="59" spans="1:8" s="1" customFormat="1" ht="54.75" customHeight="1">
      <c r="A59" s="17" t="str">
        <f>'приложение 7 (1)'!A61</f>
        <v>Муниципальная программа городского поселения город Бобров "Муниципальное управление и гражданское общество"</v>
      </c>
      <c r="B59" s="20" t="s">
        <v>31</v>
      </c>
      <c r="C59" s="20" t="s">
        <v>32</v>
      </c>
      <c r="D59" s="20" t="s">
        <v>137</v>
      </c>
      <c r="E59" s="20"/>
      <c r="F59" s="91">
        <f>F60</f>
        <v>1629.1476</v>
      </c>
      <c r="G59" s="91">
        <f t="shared" si="3"/>
        <v>0</v>
      </c>
      <c r="H59" s="91">
        <f t="shared" si="3"/>
        <v>0</v>
      </c>
    </row>
    <row r="60" spans="1:8" s="1" customFormat="1" ht="35.25" customHeight="1">
      <c r="A60" s="17" t="str">
        <f>'приложение 7 (1)'!A62</f>
        <v>Подпрограмма "Развитие и модернизация населения от угроз чрезвычайных ситуаций и пожаров" </v>
      </c>
      <c r="B60" s="20" t="s">
        <v>31</v>
      </c>
      <c r="C60" s="20" t="s">
        <v>32</v>
      </c>
      <c r="D60" s="20" t="s">
        <v>393</v>
      </c>
      <c r="E60" s="20"/>
      <c r="F60" s="91">
        <f>F61</f>
        <v>1629.1476</v>
      </c>
      <c r="G60" s="91">
        <f t="shared" si="3"/>
        <v>0</v>
      </c>
      <c r="H60" s="91">
        <f t="shared" si="3"/>
        <v>0</v>
      </c>
    </row>
    <row r="61" spans="1:8" s="1" customFormat="1" ht="46.5" customHeight="1">
      <c r="A61" s="17" t="str">
        <f>'приложение 7 (1)'!A63</f>
        <v>Основное мероприятие "Предупреждение и ликвидация последствий чрезвычайных ситуаций природного и техногенного характера"</v>
      </c>
      <c r="B61" s="20" t="s">
        <v>31</v>
      </c>
      <c r="C61" s="20" t="s">
        <v>32</v>
      </c>
      <c r="D61" s="20" t="s">
        <v>448</v>
      </c>
      <c r="E61" s="20"/>
      <c r="F61" s="91">
        <f>F62</f>
        <v>1629.1476</v>
      </c>
      <c r="G61" s="91">
        <f t="shared" si="3"/>
        <v>0</v>
      </c>
      <c r="H61" s="91">
        <f t="shared" si="3"/>
        <v>0</v>
      </c>
    </row>
    <row r="62" spans="1:8" s="1" customFormat="1" ht="40.5" customHeight="1">
      <c r="A62" s="17" t="str">
        <f>'приложение 7 (1)'!A64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2" s="20" t="s">
        <v>31</v>
      </c>
      <c r="C62" s="20" t="s">
        <v>32</v>
      </c>
      <c r="D62" s="20" t="s">
        <v>595</v>
      </c>
      <c r="E62" s="20" t="s">
        <v>45</v>
      </c>
      <c r="F62" s="91">
        <f>'приложение 7 (1)'!G64</f>
        <v>1629.1476</v>
      </c>
      <c r="G62" s="161">
        <v>0</v>
      </c>
      <c r="H62" s="161">
        <v>0</v>
      </c>
    </row>
    <row r="63" spans="1:8" s="1" customFormat="1" ht="42" customHeight="1">
      <c r="A63" s="17" t="s">
        <v>388</v>
      </c>
      <c r="B63" s="20" t="s">
        <v>31</v>
      </c>
      <c r="C63" s="20" t="s">
        <v>392</v>
      </c>
      <c r="D63" s="20"/>
      <c r="E63" s="20"/>
      <c r="F63" s="91">
        <f>F64</f>
        <v>135</v>
      </c>
      <c r="G63" s="161">
        <f aca="true" t="shared" si="4" ref="G63:H66">G64</f>
        <v>200</v>
      </c>
      <c r="H63" s="161">
        <f t="shared" si="4"/>
        <v>200</v>
      </c>
    </row>
    <row r="64" spans="1:8" s="1" customFormat="1" ht="42" customHeight="1">
      <c r="A64" s="17" t="s">
        <v>380</v>
      </c>
      <c r="B64" s="20" t="s">
        <v>31</v>
      </c>
      <c r="C64" s="20" t="s">
        <v>392</v>
      </c>
      <c r="D64" s="20" t="s">
        <v>137</v>
      </c>
      <c r="E64" s="20"/>
      <c r="F64" s="91">
        <f>F65</f>
        <v>135</v>
      </c>
      <c r="G64" s="161">
        <f t="shared" si="4"/>
        <v>200</v>
      </c>
      <c r="H64" s="161">
        <f t="shared" si="4"/>
        <v>200</v>
      </c>
    </row>
    <row r="65" spans="1:8" s="1" customFormat="1" ht="42" customHeight="1">
      <c r="A65" s="17" t="s">
        <v>389</v>
      </c>
      <c r="B65" s="20" t="s">
        <v>31</v>
      </c>
      <c r="C65" s="20" t="s">
        <v>392</v>
      </c>
      <c r="D65" s="20" t="s">
        <v>393</v>
      </c>
      <c r="E65" s="20"/>
      <c r="F65" s="91">
        <f>F66</f>
        <v>135</v>
      </c>
      <c r="G65" s="161">
        <f t="shared" si="4"/>
        <v>200</v>
      </c>
      <c r="H65" s="161">
        <f t="shared" si="4"/>
        <v>200</v>
      </c>
    </row>
    <row r="66" spans="1:8" s="1" customFormat="1" ht="42" customHeight="1">
      <c r="A66" s="17" t="s">
        <v>537</v>
      </c>
      <c r="B66" s="20" t="s">
        <v>31</v>
      </c>
      <c r="C66" s="20" t="s">
        <v>392</v>
      </c>
      <c r="D66" s="20" t="s">
        <v>394</v>
      </c>
      <c r="E66" s="20"/>
      <c r="F66" s="91">
        <f>F67</f>
        <v>135</v>
      </c>
      <c r="G66" s="161">
        <f t="shared" si="4"/>
        <v>200</v>
      </c>
      <c r="H66" s="161">
        <f t="shared" si="4"/>
        <v>200</v>
      </c>
    </row>
    <row r="67" spans="1:8" s="1" customFormat="1" ht="42" customHeight="1">
      <c r="A67" s="17" t="s">
        <v>391</v>
      </c>
      <c r="B67" s="20" t="s">
        <v>31</v>
      </c>
      <c r="C67" s="20" t="s">
        <v>392</v>
      </c>
      <c r="D67" s="20" t="s">
        <v>395</v>
      </c>
      <c r="E67" s="20" t="s">
        <v>45</v>
      </c>
      <c r="F67" s="91">
        <f>'приложение 7 (1)'!G69</f>
        <v>135</v>
      </c>
      <c r="G67" s="161">
        <f>'приложение 7 (1)'!H69</f>
        <v>200</v>
      </c>
      <c r="H67" s="161">
        <f>'приложение 7 (1)'!I69</f>
        <v>200</v>
      </c>
    </row>
    <row r="68" spans="1:8" s="1" customFormat="1" ht="33.75" customHeight="1">
      <c r="A68" s="17" t="s">
        <v>16</v>
      </c>
      <c r="B68" s="20" t="s">
        <v>27</v>
      </c>
      <c r="C68" s="20"/>
      <c r="D68" s="20"/>
      <c r="E68" s="20"/>
      <c r="F68" s="91">
        <f>F69+F74+F81</f>
        <v>60353.42606</v>
      </c>
      <c r="G68" s="161">
        <f>G69+G74+G81</f>
        <v>31622.5</v>
      </c>
      <c r="H68" s="161">
        <f>H69+H74+H81</f>
        <v>32478.3</v>
      </c>
    </row>
    <row r="69" spans="1:8" s="1" customFormat="1" ht="29.25" customHeight="1">
      <c r="A69" s="17" t="s">
        <v>56</v>
      </c>
      <c r="B69" s="20" t="s">
        <v>27</v>
      </c>
      <c r="C69" s="20" t="s">
        <v>29</v>
      </c>
      <c r="D69" s="20"/>
      <c r="E69" s="20"/>
      <c r="F69" s="91">
        <f>F73</f>
        <v>380</v>
      </c>
      <c r="G69" s="161">
        <f>G73</f>
        <v>395.2</v>
      </c>
      <c r="H69" s="161">
        <f>H73</f>
        <v>411</v>
      </c>
    </row>
    <row r="70" spans="1:8" s="1" customFormat="1" ht="57.75" customHeight="1">
      <c r="A70" s="17" t="s">
        <v>136</v>
      </c>
      <c r="B70" s="20" t="s">
        <v>27</v>
      </c>
      <c r="C70" s="20" t="s">
        <v>29</v>
      </c>
      <c r="D70" s="20" t="s">
        <v>137</v>
      </c>
      <c r="E70" s="20"/>
      <c r="F70" s="91">
        <f>F71</f>
        <v>380</v>
      </c>
      <c r="G70" s="161">
        <f aca="true" t="shared" si="5" ref="G70:H72">G71</f>
        <v>395.2</v>
      </c>
      <c r="H70" s="161">
        <f t="shared" si="5"/>
        <v>411</v>
      </c>
    </row>
    <row r="71" spans="1:8" s="1" customFormat="1" ht="24.75" customHeight="1">
      <c r="A71" s="17" t="s">
        <v>159</v>
      </c>
      <c r="B71" s="20" t="s">
        <v>27</v>
      </c>
      <c r="C71" s="20" t="s">
        <v>29</v>
      </c>
      <c r="D71" s="20" t="s">
        <v>158</v>
      </c>
      <c r="E71" s="20"/>
      <c r="F71" s="91">
        <f>F72</f>
        <v>380</v>
      </c>
      <c r="G71" s="161">
        <f t="shared" si="5"/>
        <v>395.2</v>
      </c>
      <c r="H71" s="161">
        <f t="shared" si="5"/>
        <v>411</v>
      </c>
    </row>
    <row r="72" spans="1:8" s="1" customFormat="1" ht="44.25" customHeight="1">
      <c r="A72" s="17" t="s">
        <v>160</v>
      </c>
      <c r="B72" s="20" t="s">
        <v>27</v>
      </c>
      <c r="C72" s="20" t="s">
        <v>29</v>
      </c>
      <c r="D72" s="20" t="s">
        <v>161</v>
      </c>
      <c r="E72" s="20"/>
      <c r="F72" s="91">
        <f>F73</f>
        <v>380</v>
      </c>
      <c r="G72" s="161">
        <f t="shared" si="5"/>
        <v>395.2</v>
      </c>
      <c r="H72" s="161">
        <f t="shared" si="5"/>
        <v>411</v>
      </c>
    </row>
    <row r="73" spans="1:8" s="1" customFormat="1" ht="57" customHeight="1">
      <c r="A73" s="17" t="s">
        <v>271</v>
      </c>
      <c r="B73" s="20" t="s">
        <v>27</v>
      </c>
      <c r="C73" s="20" t="s">
        <v>29</v>
      </c>
      <c r="D73" s="20" t="s">
        <v>162</v>
      </c>
      <c r="E73" s="20" t="s">
        <v>45</v>
      </c>
      <c r="F73" s="91">
        <f>'приложение 7 (1)'!G75</f>
        <v>380</v>
      </c>
      <c r="G73" s="161">
        <f>'приложение 7 (1)'!H75</f>
        <v>395.2</v>
      </c>
      <c r="H73" s="161">
        <f>'приложение 7 (1)'!I75</f>
        <v>411</v>
      </c>
    </row>
    <row r="74" spans="1:8" s="1" customFormat="1" ht="27" customHeight="1">
      <c r="A74" s="17" t="s">
        <v>43</v>
      </c>
      <c r="B74" s="20" t="s">
        <v>27</v>
      </c>
      <c r="C74" s="20" t="s">
        <v>44</v>
      </c>
      <c r="D74" s="20"/>
      <c r="E74" s="20"/>
      <c r="F74" s="91">
        <f>F75</f>
        <v>27269.5</v>
      </c>
      <c r="G74" s="161">
        <f aca="true" t="shared" si="6" ref="G74:H76">G75</f>
        <v>27908.3</v>
      </c>
      <c r="H74" s="161">
        <f t="shared" si="6"/>
        <v>28948.3</v>
      </c>
    </row>
    <row r="75" spans="1:8" s="1" customFormat="1" ht="41.25" customHeight="1">
      <c r="A75" s="17" t="s">
        <v>163</v>
      </c>
      <c r="B75" s="20" t="s">
        <v>27</v>
      </c>
      <c r="C75" s="20" t="s">
        <v>44</v>
      </c>
      <c r="D75" s="20" t="s">
        <v>165</v>
      </c>
      <c r="E75" s="20"/>
      <c r="F75" s="91">
        <f>F76</f>
        <v>27269.5</v>
      </c>
      <c r="G75" s="161">
        <f t="shared" si="6"/>
        <v>27908.3</v>
      </c>
      <c r="H75" s="161">
        <f t="shared" si="6"/>
        <v>28948.3</v>
      </c>
    </row>
    <row r="76" spans="1:8" s="1" customFormat="1" ht="27" customHeight="1">
      <c r="A76" s="17" t="s">
        <v>164</v>
      </c>
      <c r="B76" s="20" t="s">
        <v>27</v>
      </c>
      <c r="C76" s="20" t="s">
        <v>44</v>
      </c>
      <c r="D76" s="20" t="s">
        <v>166</v>
      </c>
      <c r="E76" s="20"/>
      <c r="F76" s="91">
        <f>F77</f>
        <v>27269.5</v>
      </c>
      <c r="G76" s="161">
        <f t="shared" si="6"/>
        <v>27908.3</v>
      </c>
      <c r="H76" s="161">
        <f t="shared" si="6"/>
        <v>28948.3</v>
      </c>
    </row>
    <row r="77" spans="1:8" s="1" customFormat="1" ht="27" customHeight="1">
      <c r="A77" s="17" t="s">
        <v>167</v>
      </c>
      <c r="B77" s="20" t="s">
        <v>27</v>
      </c>
      <c r="C77" s="20" t="s">
        <v>44</v>
      </c>
      <c r="D77" s="54" t="s">
        <v>168</v>
      </c>
      <c r="E77" s="20"/>
      <c r="F77" s="91">
        <f>F78+F80+F79</f>
        <v>27269.5</v>
      </c>
      <c r="G77" s="161">
        <f>G78+G80+G79</f>
        <v>27908.3</v>
      </c>
      <c r="H77" s="161">
        <f>H78+H80+H79</f>
        <v>28948.3</v>
      </c>
    </row>
    <row r="78" spans="1:8" s="1" customFormat="1" ht="39.75" customHeight="1">
      <c r="A78" s="17" t="str">
        <f>'приложение 7 (1)'!A80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8" s="20" t="s">
        <v>27</v>
      </c>
      <c r="C78" s="20" t="s">
        <v>44</v>
      </c>
      <c r="D78" s="54" t="s">
        <v>465</v>
      </c>
      <c r="E78" s="20" t="s">
        <v>45</v>
      </c>
      <c r="F78" s="91">
        <f>'приложение 7 (1)'!G80</f>
        <v>0</v>
      </c>
      <c r="G78" s="161">
        <v>0</v>
      </c>
      <c r="H78" s="161">
        <v>0</v>
      </c>
    </row>
    <row r="79" spans="1:8" s="1" customFormat="1" ht="51.75" customHeight="1">
      <c r="A79" s="17" t="str">
        <f>'приложение 7 (1)'!A81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79" s="20" t="s">
        <v>27</v>
      </c>
      <c r="C79" s="20" t="s">
        <v>44</v>
      </c>
      <c r="D79" s="20" t="s">
        <v>170</v>
      </c>
      <c r="E79" s="20" t="s">
        <v>45</v>
      </c>
      <c r="F79" s="91">
        <f>'приложение 7 (1)'!G81</f>
        <v>0</v>
      </c>
      <c r="G79" s="161">
        <v>0</v>
      </c>
      <c r="H79" s="161">
        <v>0</v>
      </c>
    </row>
    <row r="80" spans="1:8" s="1" customFormat="1" ht="40.5" customHeight="1">
      <c r="A80" s="17" t="s">
        <v>169</v>
      </c>
      <c r="B80" s="20" t="s">
        <v>27</v>
      </c>
      <c r="C80" s="20" t="s">
        <v>44</v>
      </c>
      <c r="D80" s="20" t="s">
        <v>170</v>
      </c>
      <c r="E80" s="20" t="s">
        <v>48</v>
      </c>
      <c r="F80" s="91">
        <f>'приложение 7 (1)'!G82</f>
        <v>27269.5</v>
      </c>
      <c r="G80" s="161">
        <f>'приложение 7 (1)'!H82</f>
        <v>27908.3</v>
      </c>
      <c r="H80" s="161">
        <f>'приложение 7 (1)'!I82</f>
        <v>28948.3</v>
      </c>
    </row>
    <row r="81" spans="1:8" s="1" customFormat="1" ht="27.75" customHeight="1">
      <c r="A81" s="17" t="s">
        <v>49</v>
      </c>
      <c r="B81" s="20" t="s">
        <v>27</v>
      </c>
      <c r="C81" s="20" t="s">
        <v>28</v>
      </c>
      <c r="D81" s="20"/>
      <c r="E81" s="20"/>
      <c r="F81" s="91">
        <f aca="true" t="shared" si="7" ref="F81:H82">F82</f>
        <v>32703.926059999998</v>
      </c>
      <c r="G81" s="161">
        <f t="shared" si="7"/>
        <v>3319</v>
      </c>
      <c r="H81" s="161">
        <f t="shared" si="7"/>
        <v>3119</v>
      </c>
    </row>
    <row r="82" spans="1:8" s="1" customFormat="1" ht="44.25" customHeight="1">
      <c r="A82" s="17" t="s">
        <v>163</v>
      </c>
      <c r="B82" s="20" t="s">
        <v>27</v>
      </c>
      <c r="C82" s="20" t="s">
        <v>28</v>
      </c>
      <c r="D82" s="20" t="s">
        <v>165</v>
      </c>
      <c r="E82" s="20"/>
      <c r="F82" s="91">
        <f t="shared" si="7"/>
        <v>32703.926059999998</v>
      </c>
      <c r="G82" s="161">
        <f t="shared" si="7"/>
        <v>3319</v>
      </c>
      <c r="H82" s="161">
        <f t="shared" si="7"/>
        <v>3119</v>
      </c>
    </row>
    <row r="83" spans="1:8" s="1" customFormat="1" ht="18" customHeight="1">
      <c r="A83" s="17" t="s">
        <v>171</v>
      </c>
      <c r="B83" s="20" t="s">
        <v>27</v>
      </c>
      <c r="C83" s="20" t="s">
        <v>28</v>
      </c>
      <c r="D83" s="20" t="s">
        <v>172</v>
      </c>
      <c r="E83" s="20"/>
      <c r="F83" s="91">
        <f>F85+F86+F89+F91+F93</f>
        <v>32703.926059999998</v>
      </c>
      <c r="G83" s="91">
        <f>G85+G86+G89+G91+G93</f>
        <v>3319</v>
      </c>
      <c r="H83" s="91">
        <f>H85+H86+H89+H91+H93</f>
        <v>3119</v>
      </c>
    </row>
    <row r="84" spans="1:8" s="1" customFormat="1" ht="32.25" customHeight="1">
      <c r="A84" s="96" t="str">
        <f>'приложение 7 (1)'!A86</f>
        <v>Основное мероприятие "Благоустройство территорий муниципальных образований"</v>
      </c>
      <c r="B84" s="20" t="s">
        <v>27</v>
      </c>
      <c r="C84" s="20" t="s">
        <v>28</v>
      </c>
      <c r="D84" s="20" t="s">
        <v>575</v>
      </c>
      <c r="E84" s="20"/>
      <c r="F84" s="91">
        <f>F85</f>
        <v>8524.05</v>
      </c>
      <c r="G84" s="91">
        <f>G85</f>
        <v>0</v>
      </c>
      <c r="H84" s="91">
        <f>H85</f>
        <v>0</v>
      </c>
    </row>
    <row r="85" spans="1:8" s="1" customFormat="1" ht="57" customHeight="1">
      <c r="A85" s="96" t="str">
        <f>'приложение 7 (1)'!A87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B85" s="20" t="s">
        <v>27</v>
      </c>
      <c r="C85" s="20" t="s">
        <v>28</v>
      </c>
      <c r="D85" s="20" t="s">
        <v>576</v>
      </c>
      <c r="E85" s="20" t="s">
        <v>45</v>
      </c>
      <c r="F85" s="91">
        <f>'приложение 7 (1)'!G87</f>
        <v>8524.05</v>
      </c>
      <c r="G85" s="91">
        <f>'приложение 7 (1)'!H87</f>
        <v>0</v>
      </c>
      <c r="H85" s="91">
        <f>'приложение 7 (1)'!I87</f>
        <v>0</v>
      </c>
    </row>
    <row r="86" spans="1:8" s="99" customFormat="1" ht="63.75" customHeight="1">
      <c r="A86" s="17" t="str">
        <f>'приложение 7 (1)'!A88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6" s="20" t="s">
        <v>27</v>
      </c>
      <c r="C86" s="20" t="s">
        <v>28</v>
      </c>
      <c r="D86" s="20" t="s">
        <v>416</v>
      </c>
      <c r="E86" s="20"/>
      <c r="F86" s="91">
        <f>F87+F88</f>
        <v>20730.08842</v>
      </c>
      <c r="G86" s="161">
        <f>G88</f>
        <v>2500</v>
      </c>
      <c r="H86" s="161">
        <f>H88</f>
        <v>2500</v>
      </c>
    </row>
    <row r="87" spans="1:8" s="99" customFormat="1" ht="63.75" customHeight="1">
      <c r="A87" s="17" t="str">
        <f>'приложение 7 (1)'!A89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87" s="20" t="s">
        <v>27</v>
      </c>
      <c r="C87" s="20" t="s">
        <v>28</v>
      </c>
      <c r="D87" s="20" t="s">
        <v>509</v>
      </c>
      <c r="E87" s="20" t="s">
        <v>46</v>
      </c>
      <c r="F87" s="91">
        <f>'приложение 7 (1)'!G89</f>
        <v>0</v>
      </c>
      <c r="G87" s="161">
        <v>0</v>
      </c>
      <c r="H87" s="161">
        <v>0</v>
      </c>
    </row>
    <row r="88" spans="1:8" s="99" customFormat="1" ht="45" customHeight="1">
      <c r="A88" s="17" t="str">
        <f>'приложение 7 (1)'!A90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8" s="20" t="s">
        <v>27</v>
      </c>
      <c r="C88" s="20" t="s">
        <v>28</v>
      </c>
      <c r="D88" s="20" t="s">
        <v>418</v>
      </c>
      <c r="E88" s="20" t="s">
        <v>45</v>
      </c>
      <c r="F88" s="91">
        <f>'приложение 7 (1)'!G90</f>
        <v>20730.08842</v>
      </c>
      <c r="G88" s="161">
        <f>'приложение 7 (1)'!H90</f>
        <v>2500</v>
      </c>
      <c r="H88" s="161">
        <f>'приложение 7 (1)'!I90</f>
        <v>2500</v>
      </c>
    </row>
    <row r="89" spans="1:8" s="1" customFormat="1" ht="32.25" customHeight="1">
      <c r="A89" s="17" t="s">
        <v>173</v>
      </c>
      <c r="B89" s="20" t="s">
        <v>27</v>
      </c>
      <c r="C89" s="20" t="s">
        <v>28</v>
      </c>
      <c r="D89" s="20" t="s">
        <v>174</v>
      </c>
      <c r="E89" s="20"/>
      <c r="F89" s="91">
        <f>F90</f>
        <v>3030.78764</v>
      </c>
      <c r="G89" s="161">
        <f>G90</f>
        <v>400</v>
      </c>
      <c r="H89" s="161">
        <f>H90</f>
        <v>200</v>
      </c>
    </row>
    <row r="90" spans="1:8" s="1" customFormat="1" ht="48" customHeight="1">
      <c r="A90" s="17" t="s">
        <v>272</v>
      </c>
      <c r="B90" s="20" t="s">
        <v>27</v>
      </c>
      <c r="C90" s="20" t="s">
        <v>28</v>
      </c>
      <c r="D90" s="20" t="s">
        <v>175</v>
      </c>
      <c r="E90" s="20" t="s">
        <v>45</v>
      </c>
      <c r="F90" s="91">
        <f>'приложение 7 (1)'!G92</f>
        <v>3030.78764</v>
      </c>
      <c r="G90" s="161">
        <f>'приложение 7 (1)'!H92</f>
        <v>400</v>
      </c>
      <c r="H90" s="161">
        <f>'приложение 7 (1)'!I92</f>
        <v>200</v>
      </c>
    </row>
    <row r="91" spans="1:8" s="1" customFormat="1" ht="24.75" customHeight="1">
      <c r="A91" s="17" t="s">
        <v>177</v>
      </c>
      <c r="B91" s="20" t="s">
        <v>27</v>
      </c>
      <c r="C91" s="20" t="s">
        <v>28</v>
      </c>
      <c r="D91" s="20" t="s">
        <v>176</v>
      </c>
      <c r="E91" s="20"/>
      <c r="F91" s="91">
        <f>F92</f>
        <v>119</v>
      </c>
      <c r="G91" s="161">
        <f>G92</f>
        <v>119</v>
      </c>
      <c r="H91" s="161">
        <f>H92</f>
        <v>119</v>
      </c>
    </row>
    <row r="92" spans="1:8" s="1" customFormat="1" ht="63.75" customHeight="1">
      <c r="A92" s="17" t="str">
        <f>'приложение 7 (1)'!A94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2" s="20" t="s">
        <v>27</v>
      </c>
      <c r="C92" s="20" t="s">
        <v>28</v>
      </c>
      <c r="D92" s="20" t="s">
        <v>178</v>
      </c>
      <c r="E92" s="20" t="s">
        <v>35</v>
      </c>
      <c r="F92" s="91">
        <f>'приложение 7 (1)'!G94</f>
        <v>119</v>
      </c>
      <c r="G92" s="161">
        <f>'приложение 7 (1)'!H94</f>
        <v>119</v>
      </c>
      <c r="H92" s="161">
        <f>'приложение 7 (1)'!I94</f>
        <v>119</v>
      </c>
    </row>
    <row r="93" spans="1:8" s="1" customFormat="1" ht="36" customHeight="1">
      <c r="A93" s="17" t="s">
        <v>179</v>
      </c>
      <c r="B93" s="20" t="s">
        <v>27</v>
      </c>
      <c r="C93" s="20" t="s">
        <v>28</v>
      </c>
      <c r="D93" s="20" t="s">
        <v>180</v>
      </c>
      <c r="E93" s="20"/>
      <c r="F93" s="91">
        <f>F94</f>
        <v>300</v>
      </c>
      <c r="G93" s="161">
        <f>G94</f>
        <v>300</v>
      </c>
      <c r="H93" s="161">
        <f>H94</f>
        <v>300</v>
      </c>
    </row>
    <row r="94" spans="1:8" s="1" customFormat="1" ht="45" customHeight="1">
      <c r="A94" s="17" t="s">
        <v>273</v>
      </c>
      <c r="B94" s="20" t="s">
        <v>27</v>
      </c>
      <c r="C94" s="20" t="s">
        <v>28</v>
      </c>
      <c r="D94" s="20" t="s">
        <v>181</v>
      </c>
      <c r="E94" s="20" t="s">
        <v>45</v>
      </c>
      <c r="F94" s="91">
        <f>'приложение 7 (1)'!G96</f>
        <v>300</v>
      </c>
      <c r="G94" s="161">
        <f>'приложение 7 (1)'!H96</f>
        <v>300</v>
      </c>
      <c r="H94" s="161">
        <f>'приложение 7 (1)'!I96</f>
        <v>300</v>
      </c>
    </row>
    <row r="95" spans="1:8" s="1" customFormat="1" ht="31.5" customHeight="1">
      <c r="A95" s="17" t="s">
        <v>50</v>
      </c>
      <c r="B95" s="20" t="s">
        <v>29</v>
      </c>
      <c r="C95" s="20"/>
      <c r="D95" s="20"/>
      <c r="E95" s="20"/>
      <c r="F95" s="91">
        <f>F96+F113+F121+F141</f>
        <v>601102.73294</v>
      </c>
      <c r="G95" s="161">
        <f>G96+G113+G121+G141</f>
        <v>336351.3302</v>
      </c>
      <c r="H95" s="161">
        <f>H96+H113+H121+H141</f>
        <v>47477.659999999996</v>
      </c>
    </row>
    <row r="96" spans="1:8" s="1" customFormat="1" ht="27.75" customHeight="1">
      <c r="A96" s="17" t="s">
        <v>17</v>
      </c>
      <c r="B96" s="20" t="s">
        <v>29</v>
      </c>
      <c r="C96" s="20" t="s">
        <v>26</v>
      </c>
      <c r="D96" s="20"/>
      <c r="E96" s="20"/>
      <c r="F96" s="91">
        <f aca="true" t="shared" si="8" ref="F96:H97">F97</f>
        <v>117473.72499999999</v>
      </c>
      <c r="G96" s="161">
        <f t="shared" si="8"/>
        <v>5750.960000000001</v>
      </c>
      <c r="H96" s="161">
        <f t="shared" si="8"/>
        <v>5540.96</v>
      </c>
    </row>
    <row r="97" spans="1:8" s="1" customFormat="1" ht="45.75" customHeight="1">
      <c r="A97" s="17" t="s">
        <v>163</v>
      </c>
      <c r="B97" s="20" t="s">
        <v>29</v>
      </c>
      <c r="C97" s="20" t="s">
        <v>26</v>
      </c>
      <c r="D97" s="20" t="s">
        <v>165</v>
      </c>
      <c r="E97" s="20"/>
      <c r="F97" s="91">
        <f t="shared" si="8"/>
        <v>117473.72499999999</v>
      </c>
      <c r="G97" s="161">
        <f t="shared" si="8"/>
        <v>5750.960000000001</v>
      </c>
      <c r="H97" s="161">
        <f t="shared" si="8"/>
        <v>5540.96</v>
      </c>
    </row>
    <row r="98" spans="1:8" s="1" customFormat="1" ht="45" customHeight="1">
      <c r="A98" s="17" t="s">
        <v>182</v>
      </c>
      <c r="B98" s="20" t="s">
        <v>29</v>
      </c>
      <c r="C98" s="20" t="s">
        <v>26</v>
      </c>
      <c r="D98" s="20" t="s">
        <v>183</v>
      </c>
      <c r="E98" s="20"/>
      <c r="F98" s="91">
        <f>F99+F101+F105+F108+F111</f>
        <v>117473.72499999999</v>
      </c>
      <c r="G98" s="91">
        <f>G99+G101+G105+G108+G111</f>
        <v>5750.960000000001</v>
      </c>
      <c r="H98" s="91">
        <f>H99+H101+H105+H108+H111</f>
        <v>5540.96</v>
      </c>
    </row>
    <row r="99" spans="1:8" s="1" customFormat="1" ht="31.5" customHeight="1">
      <c r="A99" s="17" t="s">
        <v>184</v>
      </c>
      <c r="B99" s="20" t="s">
        <v>29</v>
      </c>
      <c r="C99" s="20" t="s">
        <v>26</v>
      </c>
      <c r="D99" s="20" t="s">
        <v>185</v>
      </c>
      <c r="E99" s="20"/>
      <c r="F99" s="91">
        <f>F100</f>
        <v>59367.347</v>
      </c>
      <c r="G99" s="91">
        <f>G100</f>
        <v>5438.6</v>
      </c>
      <c r="H99" s="91">
        <f>H100</f>
        <v>5444.7</v>
      </c>
    </row>
    <row r="100" spans="1:8" s="1" customFormat="1" ht="61.5" customHeight="1">
      <c r="A100" s="17" t="s">
        <v>277</v>
      </c>
      <c r="B100" s="20" t="s">
        <v>29</v>
      </c>
      <c r="C100" s="20" t="s">
        <v>26</v>
      </c>
      <c r="D100" s="20" t="s">
        <v>466</v>
      </c>
      <c r="E100" s="20" t="s">
        <v>46</v>
      </c>
      <c r="F100" s="91">
        <f>'приложение 7 (1)'!G102</f>
        <v>59367.347</v>
      </c>
      <c r="G100" s="91">
        <f>'приложение 7 (1)'!H102</f>
        <v>5438.6</v>
      </c>
      <c r="H100" s="91">
        <f>'приложение 7 (1)'!I102</f>
        <v>5444.7</v>
      </c>
    </row>
    <row r="101" spans="1:8" s="1" customFormat="1" ht="61.5" customHeight="1">
      <c r="A101" s="17" t="str">
        <f>'приложение 7 (1)'!A103</f>
        <v>Основное мероприятие "Переселение граждан из аварийного жилищного фонда, признанного таковым до 01.01.2017 года"</v>
      </c>
      <c r="B101" s="20" t="s">
        <v>29</v>
      </c>
      <c r="C101" s="20" t="s">
        <v>26</v>
      </c>
      <c r="D101" s="20" t="s">
        <v>513</v>
      </c>
      <c r="E101" s="20"/>
      <c r="F101" s="91">
        <f>F102+F103+F104</f>
        <v>49483.60799999999</v>
      </c>
      <c r="G101" s="91">
        <f>G102+G103+G104</f>
        <v>0</v>
      </c>
      <c r="H101" s="91">
        <f>H102+H103+H104</f>
        <v>0</v>
      </c>
    </row>
    <row r="102" spans="1:8" s="1" customFormat="1" ht="88.5" customHeight="1">
      <c r="A102" s="17" t="str">
        <f>'приложение 7 (1)'!A104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2" s="20" t="s">
        <v>29</v>
      </c>
      <c r="C102" s="20" t="s">
        <v>26</v>
      </c>
      <c r="D102" s="20" t="s">
        <v>515</v>
      </c>
      <c r="E102" s="20" t="s">
        <v>46</v>
      </c>
      <c r="F102" s="91">
        <f>'приложение 7 (1)'!G104</f>
        <v>48479.6</v>
      </c>
      <c r="G102" s="161">
        <v>0</v>
      </c>
      <c r="H102" s="161">
        <v>0</v>
      </c>
    </row>
    <row r="103" spans="1:8" s="1" customFormat="1" ht="84" customHeight="1">
      <c r="A103" s="17" t="str">
        <f>'приложение 7 (1)'!A105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03" s="20" t="s">
        <v>29</v>
      </c>
      <c r="C103" s="20" t="s">
        <v>26</v>
      </c>
      <c r="D103" s="20" t="s">
        <v>516</v>
      </c>
      <c r="E103" s="20" t="s">
        <v>46</v>
      </c>
      <c r="F103" s="91">
        <f>'приложение 7 (1)'!G105</f>
        <v>845.7</v>
      </c>
      <c r="G103" s="161">
        <v>0</v>
      </c>
      <c r="H103" s="161">
        <v>0</v>
      </c>
    </row>
    <row r="104" spans="1:8" s="1" customFormat="1" ht="69" customHeight="1">
      <c r="A104" s="17" t="str">
        <f>'приложение 7 (1)'!A106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04" s="20" t="s">
        <v>29</v>
      </c>
      <c r="C104" s="20" t="s">
        <v>26</v>
      </c>
      <c r="D104" s="20" t="s">
        <v>580</v>
      </c>
      <c r="E104" s="20" t="s">
        <v>46</v>
      </c>
      <c r="F104" s="91">
        <f>'приложение 7 (1)'!G106</f>
        <v>158.308</v>
      </c>
      <c r="G104" s="91">
        <f>'приложение 7 (1)'!H106</f>
        <v>0</v>
      </c>
      <c r="H104" s="91">
        <f>'приложение 7 (1)'!I106</f>
        <v>0</v>
      </c>
    </row>
    <row r="105" spans="1:8" s="1" customFormat="1" ht="67.5" customHeight="1">
      <c r="A105" s="17" t="s">
        <v>505</v>
      </c>
      <c r="B105" s="20" t="s">
        <v>29</v>
      </c>
      <c r="C105" s="20" t="s">
        <v>26</v>
      </c>
      <c r="D105" s="20" t="s">
        <v>188</v>
      </c>
      <c r="E105" s="20"/>
      <c r="F105" s="91">
        <f>F107+F106</f>
        <v>0</v>
      </c>
      <c r="G105" s="161">
        <f>G107+G106</f>
        <v>0</v>
      </c>
      <c r="H105" s="161">
        <f>H107+H106</f>
        <v>0</v>
      </c>
    </row>
    <row r="106" spans="1:8" s="1" customFormat="1" ht="57" customHeight="1">
      <c r="A106" s="17" t="s">
        <v>506</v>
      </c>
      <c r="B106" s="20" t="s">
        <v>29</v>
      </c>
      <c r="C106" s="20" t="s">
        <v>26</v>
      </c>
      <c r="D106" s="20" t="s">
        <v>189</v>
      </c>
      <c r="E106" s="20" t="s">
        <v>45</v>
      </c>
      <c r="F106" s="91">
        <f>'приложение 7 (1)'!G108</f>
        <v>0</v>
      </c>
      <c r="G106" s="161">
        <f>'приложение 7 (1)'!H108</f>
        <v>0</v>
      </c>
      <c r="H106" s="161">
        <f>'приложение 7 (1)'!I108</f>
        <v>0</v>
      </c>
    </row>
    <row r="107" spans="1:8" s="1" customFormat="1" ht="70.5" customHeight="1" hidden="1">
      <c r="A107" s="17" t="s">
        <v>276</v>
      </c>
      <c r="B107" s="20" t="s">
        <v>29</v>
      </c>
      <c r="C107" s="20" t="s">
        <v>26</v>
      </c>
      <c r="D107" s="20" t="s">
        <v>192</v>
      </c>
      <c r="E107" s="20" t="s">
        <v>46</v>
      </c>
      <c r="F107" s="91">
        <f>'приложение 7 (1)'!G109</f>
        <v>0</v>
      </c>
      <c r="G107" s="161">
        <f>'приложение 7 (1)'!H109</f>
        <v>0</v>
      </c>
      <c r="H107" s="161">
        <f>'приложение 7 (1)'!I109</f>
        <v>0</v>
      </c>
    </row>
    <row r="108" spans="1:8" s="1" customFormat="1" ht="70.5" customHeight="1">
      <c r="A108" s="17" t="str">
        <f>'приложение 7 (1)'!A110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08" s="20" t="s">
        <v>29</v>
      </c>
      <c r="C108" s="20" t="s">
        <v>26</v>
      </c>
      <c r="D108" s="20" t="s">
        <v>191</v>
      </c>
      <c r="E108" s="20"/>
      <c r="F108" s="91">
        <f>F109+F110</f>
        <v>8569.07</v>
      </c>
      <c r="G108" s="91">
        <f>G109+G110</f>
        <v>256.56</v>
      </c>
      <c r="H108" s="91">
        <f>H109+H110</f>
        <v>38.26</v>
      </c>
    </row>
    <row r="109" spans="1:8" s="1" customFormat="1" ht="78" customHeight="1">
      <c r="A109" s="17" t="str">
        <f>'приложение 7 (1)'!A111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09" s="20" t="s">
        <v>29</v>
      </c>
      <c r="C109" s="20" t="s">
        <v>26</v>
      </c>
      <c r="D109" s="20" t="s">
        <v>520</v>
      </c>
      <c r="E109" s="20" t="s">
        <v>46</v>
      </c>
      <c r="F109" s="91">
        <f>'приложение 7 (1)'!G111</f>
        <v>5441.900000000001</v>
      </c>
      <c r="G109" s="161">
        <f>'приложение 7 (1)'!H111</f>
        <v>256.56</v>
      </c>
      <c r="H109" s="161">
        <f>'приложение 7 (1)'!I111</f>
        <v>38.26</v>
      </c>
    </row>
    <row r="110" spans="1:8" s="1" customFormat="1" ht="97.5" customHeight="1">
      <c r="A110" s="17" t="str">
        <f>'приложение 7 (1)'!A112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0" s="20" t="s">
        <v>29</v>
      </c>
      <c r="C110" s="20" t="s">
        <v>26</v>
      </c>
      <c r="D110" s="20" t="s">
        <v>521</v>
      </c>
      <c r="E110" s="20" t="s">
        <v>46</v>
      </c>
      <c r="F110" s="91">
        <f>'приложение 7 (1)'!G112</f>
        <v>3127.17</v>
      </c>
      <c r="G110" s="161">
        <f>'приложение 7 (1)'!H112</f>
        <v>0</v>
      </c>
      <c r="H110" s="161">
        <f>'приложение 7 (1)'!I112</f>
        <v>0</v>
      </c>
    </row>
    <row r="111" spans="1:8" s="1" customFormat="1" ht="49.5" customHeight="1">
      <c r="A111" s="17" t="s">
        <v>193</v>
      </c>
      <c r="B111" s="20" t="s">
        <v>29</v>
      </c>
      <c r="C111" s="20" t="s">
        <v>26</v>
      </c>
      <c r="D111" s="20" t="s">
        <v>194</v>
      </c>
      <c r="E111" s="20"/>
      <c r="F111" s="91">
        <f>F112</f>
        <v>53.7</v>
      </c>
      <c r="G111" s="161">
        <f>G112</f>
        <v>55.8</v>
      </c>
      <c r="H111" s="161">
        <f>H112</f>
        <v>58</v>
      </c>
    </row>
    <row r="112" spans="1:8" s="1" customFormat="1" ht="48.75" customHeight="1">
      <c r="A112" s="17" t="s">
        <v>396</v>
      </c>
      <c r="B112" s="20" t="s">
        <v>29</v>
      </c>
      <c r="C112" s="20" t="s">
        <v>26</v>
      </c>
      <c r="D112" s="20" t="s">
        <v>196</v>
      </c>
      <c r="E112" s="20" t="s">
        <v>45</v>
      </c>
      <c r="F112" s="91">
        <f>'приложение 7 (1)'!G114</f>
        <v>53.7</v>
      </c>
      <c r="G112" s="161">
        <f>'приложение 7 (1)'!H114</f>
        <v>55.8</v>
      </c>
      <c r="H112" s="161">
        <f>'приложение 7 (1)'!I114</f>
        <v>58</v>
      </c>
    </row>
    <row r="113" spans="1:8" s="1" customFormat="1" ht="24.75" customHeight="1">
      <c r="A113" s="17" t="s">
        <v>18</v>
      </c>
      <c r="B113" s="20" t="s">
        <v>29</v>
      </c>
      <c r="C113" s="20" t="s">
        <v>30</v>
      </c>
      <c r="D113" s="20"/>
      <c r="E113" s="20"/>
      <c r="F113" s="91">
        <f aca="true" t="shared" si="9" ref="F113:H114">F114</f>
        <v>7654.33961</v>
      </c>
      <c r="G113" s="161">
        <f t="shared" si="9"/>
        <v>4700</v>
      </c>
      <c r="H113" s="161">
        <f t="shared" si="9"/>
        <v>4700</v>
      </c>
    </row>
    <row r="114" spans="1:8" s="1" customFormat="1" ht="47.25" customHeight="1">
      <c r="A114" s="17" t="s">
        <v>163</v>
      </c>
      <c r="B114" s="20" t="s">
        <v>29</v>
      </c>
      <c r="C114" s="20" t="s">
        <v>30</v>
      </c>
      <c r="D114" s="20" t="s">
        <v>165</v>
      </c>
      <c r="E114" s="20"/>
      <c r="F114" s="91">
        <f t="shared" si="9"/>
        <v>7654.33961</v>
      </c>
      <c r="G114" s="161">
        <f t="shared" si="9"/>
        <v>4700</v>
      </c>
      <c r="H114" s="161">
        <f t="shared" si="9"/>
        <v>4700</v>
      </c>
    </row>
    <row r="115" spans="1:8" s="1" customFormat="1" ht="45.75" customHeight="1">
      <c r="A115" s="17" t="s">
        <v>182</v>
      </c>
      <c r="B115" s="20" t="s">
        <v>29</v>
      </c>
      <c r="C115" s="20" t="s">
        <v>30</v>
      </c>
      <c r="D115" s="20" t="s">
        <v>183</v>
      </c>
      <c r="E115" s="20"/>
      <c r="F115" s="91">
        <f>F116+F119</f>
        <v>7654.33961</v>
      </c>
      <c r="G115" s="91">
        <f>G116+G119</f>
        <v>4700</v>
      </c>
      <c r="H115" s="91">
        <f>H116+H119</f>
        <v>4700</v>
      </c>
    </row>
    <row r="116" spans="1:8" s="1" customFormat="1" ht="72.75" customHeight="1">
      <c r="A116" s="17" t="s">
        <v>187</v>
      </c>
      <c r="B116" s="20" t="s">
        <v>29</v>
      </c>
      <c r="C116" s="20" t="s">
        <v>30</v>
      </c>
      <c r="D116" s="20" t="s">
        <v>188</v>
      </c>
      <c r="E116" s="20"/>
      <c r="F116" s="91">
        <f>F117+F118</f>
        <v>6064.57961</v>
      </c>
      <c r="G116" s="161">
        <f>G117+G118</f>
        <v>4700</v>
      </c>
      <c r="H116" s="161">
        <f>H117+H118</f>
        <v>4700</v>
      </c>
    </row>
    <row r="117" spans="1:8" s="1" customFormat="1" ht="79.5" customHeight="1">
      <c r="A117" s="17" t="str">
        <f>'приложение 7 (1)'!A119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17" s="20" t="s">
        <v>29</v>
      </c>
      <c r="C117" s="20" t="s">
        <v>30</v>
      </c>
      <c r="D117" s="20" t="s">
        <v>528</v>
      </c>
      <c r="E117" s="20" t="s">
        <v>45</v>
      </c>
      <c r="F117" s="91">
        <f>'приложение 7 (1)'!G119</f>
        <v>1109.57961</v>
      </c>
      <c r="G117" s="161">
        <v>0</v>
      </c>
      <c r="H117" s="161">
        <v>0</v>
      </c>
    </row>
    <row r="118" spans="1:8" s="1" customFormat="1" ht="44.25" customHeight="1">
      <c r="A118" s="7" t="s">
        <v>270</v>
      </c>
      <c r="B118" s="20" t="s">
        <v>29</v>
      </c>
      <c r="C118" s="20" t="s">
        <v>30</v>
      </c>
      <c r="D118" s="20" t="s">
        <v>189</v>
      </c>
      <c r="E118" s="20" t="s">
        <v>45</v>
      </c>
      <c r="F118" s="91">
        <f>'приложение 7 (1)'!G120</f>
        <v>4955</v>
      </c>
      <c r="G118" s="161">
        <f>'приложение 7 (1)'!H120</f>
        <v>4700</v>
      </c>
      <c r="H118" s="161">
        <f>'приложение 7 (1)'!I120</f>
        <v>4700</v>
      </c>
    </row>
    <row r="119" spans="1:8" s="1" customFormat="1" ht="24" customHeight="1">
      <c r="A119" s="100" t="str">
        <f>'приложение 7 (1)'!A121</f>
        <v>Основное мероприятие "Формирование современной городской среды"</v>
      </c>
      <c r="B119" s="20" t="s">
        <v>29</v>
      </c>
      <c r="C119" s="20" t="s">
        <v>30</v>
      </c>
      <c r="D119" s="20" t="s">
        <v>411</v>
      </c>
      <c r="E119" s="20"/>
      <c r="F119" s="91">
        <f>F120</f>
        <v>1589.76</v>
      </c>
      <c r="G119" s="91">
        <f>G120</f>
        <v>0</v>
      </c>
      <c r="H119" s="91">
        <f>H120</f>
        <v>0</v>
      </c>
    </row>
    <row r="120" spans="1:8" s="1" customFormat="1" ht="44.25" customHeight="1">
      <c r="A120" s="100" t="str">
        <f>'приложение 7 (1)'!A122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20" s="20" t="s">
        <v>29</v>
      </c>
      <c r="C120" s="20" t="s">
        <v>30</v>
      </c>
      <c r="D120" s="20" t="s">
        <v>414</v>
      </c>
      <c r="E120" s="20" t="s">
        <v>45</v>
      </c>
      <c r="F120" s="91">
        <f>'приложение 7 (1)'!G122</f>
        <v>1589.76</v>
      </c>
      <c r="G120" s="91">
        <f>'приложение 7 (1)'!H122</f>
        <v>0</v>
      </c>
      <c r="H120" s="91">
        <f>'приложение 7 (1)'!I122</f>
        <v>0</v>
      </c>
    </row>
    <row r="121" spans="1:9" s="1" customFormat="1" ht="18.75" customHeight="1">
      <c r="A121" s="7" t="s">
        <v>19</v>
      </c>
      <c r="B121" s="20" t="s">
        <v>29</v>
      </c>
      <c r="C121" s="20" t="s">
        <v>31</v>
      </c>
      <c r="D121" s="20"/>
      <c r="E121" s="20"/>
      <c r="F121" s="91">
        <f>F124+F127+F128+F130+F132+F133+F136+F137+F140</f>
        <v>34574.27934</v>
      </c>
      <c r="G121" s="161">
        <f>G127+G130+G132+G133+G136+G137+G140</f>
        <v>34741.5</v>
      </c>
      <c r="H121" s="161">
        <f>H127+H130+H132+H133+H136+H137+H140</f>
        <v>35036.7</v>
      </c>
      <c r="I121" s="129"/>
    </row>
    <row r="122" spans="1:9" s="1" customFormat="1" ht="45" customHeight="1">
      <c r="A122" s="7" t="s">
        <v>163</v>
      </c>
      <c r="B122" s="20" t="s">
        <v>29</v>
      </c>
      <c r="C122" s="20" t="s">
        <v>31</v>
      </c>
      <c r="D122" s="20" t="s">
        <v>165</v>
      </c>
      <c r="E122" s="20"/>
      <c r="F122" s="91">
        <f>F123+F134+F138</f>
        <v>34574.27934</v>
      </c>
      <c r="G122" s="161">
        <f>G123+G134+G138</f>
        <v>34241.5</v>
      </c>
      <c r="H122" s="161">
        <f>H123+H134+H138</f>
        <v>34536.7</v>
      </c>
      <c r="I122" s="129"/>
    </row>
    <row r="123" spans="1:8" s="99" customFormat="1" ht="45.75" customHeight="1">
      <c r="A123" s="7" t="s">
        <v>182</v>
      </c>
      <c r="B123" s="20" t="s">
        <v>29</v>
      </c>
      <c r="C123" s="20" t="s">
        <v>31</v>
      </c>
      <c r="D123" s="20" t="s">
        <v>183</v>
      </c>
      <c r="E123" s="20"/>
      <c r="F123" s="91">
        <f>F124+F126+F129+F131</f>
        <v>11296.58776</v>
      </c>
      <c r="G123" s="161">
        <f>G124+G126+G129</f>
        <v>8500</v>
      </c>
      <c r="H123" s="161">
        <f>H124+H126+H129</f>
        <v>8500</v>
      </c>
    </row>
    <row r="124" spans="1:8" s="99" customFormat="1" ht="64.5" customHeight="1">
      <c r="A124" s="7" t="str">
        <f>'приложение 7 (1)'!A126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24" s="20" t="s">
        <v>29</v>
      </c>
      <c r="C124" s="20" t="s">
        <v>31</v>
      </c>
      <c r="D124" s="20" t="s">
        <v>188</v>
      </c>
      <c r="E124" s="20"/>
      <c r="F124" s="91">
        <f>F125</f>
        <v>0</v>
      </c>
      <c r="G124" s="161">
        <f>'приложение 7 (1)'!H127</f>
        <v>0</v>
      </c>
      <c r="H124" s="161">
        <f>'приложение 7 (1)'!I127</f>
        <v>0</v>
      </c>
    </row>
    <row r="125" spans="1:8" s="99" customFormat="1" ht="64.5" customHeight="1">
      <c r="A125" s="7" t="str">
        <f>'приложение 7 (1)'!A127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5" s="20" t="s">
        <v>29</v>
      </c>
      <c r="C125" s="20" t="s">
        <v>31</v>
      </c>
      <c r="D125" s="20" t="s">
        <v>189</v>
      </c>
      <c r="E125" s="20" t="s">
        <v>45</v>
      </c>
      <c r="F125" s="91">
        <f>'приложение 7 (1)'!G127</f>
        <v>0</v>
      </c>
      <c r="G125" s="161">
        <v>0</v>
      </c>
      <c r="H125" s="161">
        <v>0</v>
      </c>
    </row>
    <row r="126" spans="1:8" s="1" customFormat="1" ht="35.25" customHeight="1">
      <c r="A126" s="7" t="s">
        <v>197</v>
      </c>
      <c r="B126" s="20" t="s">
        <v>29</v>
      </c>
      <c r="C126" s="20" t="s">
        <v>31</v>
      </c>
      <c r="D126" s="20" t="s">
        <v>198</v>
      </c>
      <c r="E126" s="20"/>
      <c r="F126" s="91">
        <f>F127+F128</f>
        <v>258.58776</v>
      </c>
      <c r="G126" s="91">
        <f>G127+G128</f>
        <v>300</v>
      </c>
      <c r="H126" s="91">
        <f>H127+H128</f>
        <v>300</v>
      </c>
    </row>
    <row r="127" spans="1:8" s="1" customFormat="1" ht="48" customHeight="1">
      <c r="A127" s="7" t="s">
        <v>274</v>
      </c>
      <c r="B127" s="20" t="s">
        <v>29</v>
      </c>
      <c r="C127" s="20" t="s">
        <v>31</v>
      </c>
      <c r="D127" s="20" t="s">
        <v>199</v>
      </c>
      <c r="E127" s="20" t="s">
        <v>45</v>
      </c>
      <c r="F127" s="91">
        <f>'приложение 7 (1)'!G129</f>
        <v>14.292</v>
      </c>
      <c r="G127" s="161">
        <f>'приложение 7 (1)'!H129</f>
        <v>300</v>
      </c>
      <c r="H127" s="161">
        <f>'приложение 7 (1)'!I129</f>
        <v>300</v>
      </c>
    </row>
    <row r="128" spans="1:8" s="1" customFormat="1" ht="48" customHeight="1">
      <c r="A128" s="7" t="str">
        <f>'приложение 7 (1)'!A130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8" s="20" t="s">
        <v>29</v>
      </c>
      <c r="C128" s="20" t="s">
        <v>31</v>
      </c>
      <c r="D128" s="20" t="s">
        <v>594</v>
      </c>
      <c r="E128" s="20" t="s">
        <v>45</v>
      </c>
      <c r="F128" s="91">
        <f>'приложение 7 (1)'!G130</f>
        <v>244.29576</v>
      </c>
      <c r="G128" s="161">
        <v>0</v>
      </c>
      <c r="H128" s="161">
        <v>0</v>
      </c>
    </row>
    <row r="129" spans="1:8" s="1" customFormat="1" ht="48" customHeight="1">
      <c r="A129" s="7" t="str">
        <f>'приложение 7 (1)'!A131</f>
        <v>Основное мероприятие "Региональный проект "Формирование комфортной городской среды""</v>
      </c>
      <c r="B129" s="20" t="s">
        <v>29</v>
      </c>
      <c r="C129" s="20" t="s">
        <v>31</v>
      </c>
      <c r="D129" s="20" t="s">
        <v>504</v>
      </c>
      <c r="E129" s="20"/>
      <c r="F129" s="91">
        <f>F130</f>
        <v>11038</v>
      </c>
      <c r="G129" s="161">
        <f>G130</f>
        <v>8200</v>
      </c>
      <c r="H129" s="161">
        <f>H130</f>
        <v>8200</v>
      </c>
    </row>
    <row r="130" spans="1:8" s="99" customFormat="1" ht="45" customHeight="1">
      <c r="A130" s="100" t="str">
        <f>'приложение 7 (1)'!A132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30" s="97" t="s">
        <v>29</v>
      </c>
      <c r="C130" s="97" t="s">
        <v>31</v>
      </c>
      <c r="D130" s="97" t="s">
        <v>502</v>
      </c>
      <c r="E130" s="97" t="s">
        <v>45</v>
      </c>
      <c r="F130" s="98">
        <f>'приложение 7 (1)'!G132</f>
        <v>11038</v>
      </c>
      <c r="G130" s="163">
        <f>'приложение 7 (1)'!H132</f>
        <v>8200</v>
      </c>
      <c r="H130" s="163">
        <f>'приложение 7 (1)'!I132</f>
        <v>8200</v>
      </c>
    </row>
    <row r="131" spans="1:8" s="99" customFormat="1" ht="39" customHeight="1">
      <c r="A131" s="100" t="str">
        <f>'приложение 7 (1)'!A133</f>
        <v>Основное мероприятие "Формирование современной городской среды"</v>
      </c>
      <c r="B131" s="97" t="s">
        <v>29</v>
      </c>
      <c r="C131" s="97" t="s">
        <v>31</v>
      </c>
      <c r="D131" s="97" t="s">
        <v>411</v>
      </c>
      <c r="E131" s="97"/>
      <c r="F131" s="98">
        <f>F132+F133</f>
        <v>0</v>
      </c>
      <c r="G131" s="163">
        <f>G132+G133</f>
        <v>500</v>
      </c>
      <c r="H131" s="163">
        <f>H132+H133</f>
        <v>500</v>
      </c>
    </row>
    <row r="132" spans="1:8" s="99" customFormat="1" ht="54.75" customHeight="1">
      <c r="A132" s="100" t="str">
        <f>'приложение 7 (1)'!A134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32" s="97" t="s">
        <v>29</v>
      </c>
      <c r="C132" s="97" t="s">
        <v>31</v>
      </c>
      <c r="D132" s="97" t="s">
        <v>461</v>
      </c>
      <c r="E132" s="97" t="s">
        <v>45</v>
      </c>
      <c r="F132" s="98">
        <f>'приложение 7 (1)'!G134</f>
        <v>0</v>
      </c>
      <c r="G132" s="163">
        <f>'приложение 7 (1)'!H134</f>
        <v>0</v>
      </c>
      <c r="H132" s="163">
        <f>'приложение 7 (1)'!I134</f>
        <v>0</v>
      </c>
    </row>
    <row r="133" spans="1:8" s="99" customFormat="1" ht="53.25" customHeight="1">
      <c r="A133" s="100" t="str">
        <f>'приложение 7 (1)'!A135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33" s="97" t="s">
        <v>29</v>
      </c>
      <c r="C133" s="97" t="s">
        <v>31</v>
      </c>
      <c r="D133" s="97" t="s">
        <v>414</v>
      </c>
      <c r="E133" s="97" t="s">
        <v>45</v>
      </c>
      <c r="F133" s="98">
        <f>'приложение 7 (1)'!G135</f>
        <v>0</v>
      </c>
      <c r="G133" s="163">
        <f>'приложение 7 (1)'!H135</f>
        <v>500</v>
      </c>
      <c r="H133" s="163">
        <f>'приложение 7 (1)'!I135</f>
        <v>500</v>
      </c>
    </row>
    <row r="134" spans="1:8" s="1" customFormat="1" ht="33.75" customHeight="1">
      <c r="A134" s="7" t="s">
        <v>201</v>
      </c>
      <c r="B134" s="20" t="s">
        <v>29</v>
      </c>
      <c r="C134" s="20" t="s">
        <v>31</v>
      </c>
      <c r="D134" s="20" t="s">
        <v>202</v>
      </c>
      <c r="E134" s="20"/>
      <c r="F134" s="91">
        <f>F135</f>
        <v>7618.8</v>
      </c>
      <c r="G134" s="161">
        <f>G135</f>
        <v>8131.5</v>
      </c>
      <c r="H134" s="161">
        <f>H135</f>
        <v>8426.7</v>
      </c>
    </row>
    <row r="135" spans="1:8" s="1" customFormat="1" ht="48" customHeight="1">
      <c r="A135" s="7" t="s">
        <v>200</v>
      </c>
      <c r="B135" s="20" t="s">
        <v>29</v>
      </c>
      <c r="C135" s="20" t="s">
        <v>31</v>
      </c>
      <c r="D135" s="20" t="s">
        <v>204</v>
      </c>
      <c r="E135" s="20"/>
      <c r="F135" s="91">
        <f>F136+F137</f>
        <v>7618.8</v>
      </c>
      <c r="G135" s="161">
        <f>G136+G137</f>
        <v>8131.5</v>
      </c>
      <c r="H135" s="161">
        <f>H136+H137</f>
        <v>8426.7</v>
      </c>
    </row>
    <row r="136" spans="1:8" s="1" customFormat="1" ht="48" customHeight="1">
      <c r="A136" s="7" t="str">
        <f>'приложение 7 (1)'!A138</f>
        <v>Расходы на уличное освещение (закупка товаров, работ и услуг для обеспечения государственных (муниципальных) нужд) </v>
      </c>
      <c r="B136" s="20" t="s">
        <v>29</v>
      </c>
      <c r="C136" s="20" t="s">
        <v>31</v>
      </c>
      <c r="D136" s="20" t="s">
        <v>526</v>
      </c>
      <c r="E136" s="20" t="s">
        <v>45</v>
      </c>
      <c r="F136" s="91">
        <f>'приложение 7 (1)'!G138</f>
        <v>1500</v>
      </c>
      <c r="G136" s="161">
        <v>0</v>
      </c>
      <c r="H136" s="161">
        <v>0</v>
      </c>
    </row>
    <row r="137" spans="1:8" s="1" customFormat="1" ht="47.25" customHeight="1">
      <c r="A137" s="7" t="s">
        <v>281</v>
      </c>
      <c r="B137" s="20" t="s">
        <v>29</v>
      </c>
      <c r="C137" s="20" t="s">
        <v>31</v>
      </c>
      <c r="D137" s="20" t="s">
        <v>203</v>
      </c>
      <c r="E137" s="20" t="s">
        <v>45</v>
      </c>
      <c r="F137" s="91">
        <f>'приложение 7 (1)'!G139</f>
        <v>6118.8</v>
      </c>
      <c r="G137" s="161">
        <f>'приложение 7 (1)'!H139</f>
        <v>8131.5</v>
      </c>
      <c r="H137" s="161">
        <f>'приложение 7 (1)'!I139</f>
        <v>8426.7</v>
      </c>
    </row>
    <row r="138" spans="1:8" s="1" customFormat="1" ht="29.25" customHeight="1">
      <c r="A138" s="7" t="s">
        <v>205</v>
      </c>
      <c r="B138" s="20" t="s">
        <v>29</v>
      </c>
      <c r="C138" s="20" t="s">
        <v>31</v>
      </c>
      <c r="D138" s="20" t="s">
        <v>206</v>
      </c>
      <c r="E138" s="20"/>
      <c r="F138" s="91">
        <f aca="true" t="shared" si="10" ref="F138:H139">F139</f>
        <v>15658.89158</v>
      </c>
      <c r="G138" s="161">
        <f t="shared" si="10"/>
        <v>17610</v>
      </c>
      <c r="H138" s="161">
        <f t="shared" si="10"/>
        <v>17610</v>
      </c>
    </row>
    <row r="139" spans="1:8" s="1" customFormat="1" ht="66.75" customHeight="1">
      <c r="A139" s="7" t="s">
        <v>153</v>
      </c>
      <c r="B139" s="20" t="s">
        <v>29</v>
      </c>
      <c r="C139" s="20" t="s">
        <v>31</v>
      </c>
      <c r="D139" s="20" t="s">
        <v>207</v>
      </c>
      <c r="E139" s="20"/>
      <c r="F139" s="91">
        <f t="shared" si="10"/>
        <v>15658.89158</v>
      </c>
      <c r="G139" s="161">
        <f t="shared" si="10"/>
        <v>17610</v>
      </c>
      <c r="H139" s="161">
        <f t="shared" si="10"/>
        <v>17610</v>
      </c>
    </row>
    <row r="140" spans="1:8" s="1" customFormat="1" ht="30.75" customHeight="1">
      <c r="A140" s="7" t="s">
        <v>208</v>
      </c>
      <c r="B140" s="20" t="s">
        <v>29</v>
      </c>
      <c r="C140" s="20" t="s">
        <v>31</v>
      </c>
      <c r="D140" s="20" t="s">
        <v>209</v>
      </c>
      <c r="E140" s="20" t="s">
        <v>48</v>
      </c>
      <c r="F140" s="91">
        <f>'приложение 7 (1)'!G142</f>
        <v>15658.89158</v>
      </c>
      <c r="G140" s="161">
        <f>'приложение 7 (1)'!H142</f>
        <v>17610</v>
      </c>
      <c r="H140" s="161">
        <f>'приложение 7 (1)'!I142</f>
        <v>17610</v>
      </c>
    </row>
    <row r="141" spans="1:8" s="1" customFormat="1" ht="27.75" customHeight="1">
      <c r="A141" s="7" t="s">
        <v>51</v>
      </c>
      <c r="B141" s="20" t="s">
        <v>29</v>
      </c>
      <c r="C141" s="20" t="s">
        <v>29</v>
      </c>
      <c r="D141" s="20"/>
      <c r="E141" s="20"/>
      <c r="F141" s="91">
        <f>F142</f>
        <v>441400.38899</v>
      </c>
      <c r="G141" s="161">
        <f aca="true" t="shared" si="11" ref="G141:H143">G142</f>
        <v>291158.8702</v>
      </c>
      <c r="H141" s="161">
        <f t="shared" si="11"/>
        <v>2200</v>
      </c>
    </row>
    <row r="142" spans="1:8" s="1" customFormat="1" ht="43.5" customHeight="1">
      <c r="A142" s="7" t="s">
        <v>163</v>
      </c>
      <c r="B142" s="20" t="s">
        <v>29</v>
      </c>
      <c r="C142" s="20" t="s">
        <v>29</v>
      </c>
      <c r="D142" s="20" t="s">
        <v>165</v>
      </c>
      <c r="E142" s="20"/>
      <c r="F142" s="91">
        <f>F143</f>
        <v>441400.38899</v>
      </c>
      <c r="G142" s="161">
        <f t="shared" si="11"/>
        <v>291158.8702</v>
      </c>
      <c r="H142" s="161">
        <f t="shared" si="11"/>
        <v>2200</v>
      </c>
    </row>
    <row r="143" spans="1:8" s="1" customFormat="1" ht="44.25" customHeight="1">
      <c r="A143" s="7" t="s">
        <v>182</v>
      </c>
      <c r="B143" s="20" t="s">
        <v>29</v>
      </c>
      <c r="C143" s="20" t="s">
        <v>29</v>
      </c>
      <c r="D143" s="20" t="s">
        <v>183</v>
      </c>
      <c r="E143" s="20"/>
      <c r="F143" s="91">
        <f>F144</f>
        <v>441400.38899</v>
      </c>
      <c r="G143" s="161">
        <f t="shared" si="11"/>
        <v>291158.8702</v>
      </c>
      <c r="H143" s="161">
        <f t="shared" si="11"/>
        <v>2200</v>
      </c>
    </row>
    <row r="144" spans="1:8" s="1" customFormat="1" ht="45.75" customHeight="1">
      <c r="A144" s="7" t="s">
        <v>210</v>
      </c>
      <c r="B144" s="20" t="s">
        <v>29</v>
      </c>
      <c r="C144" s="20" t="s">
        <v>29</v>
      </c>
      <c r="D144" s="20" t="s">
        <v>211</v>
      </c>
      <c r="E144" s="20"/>
      <c r="F144" s="91">
        <f>F145+F146+F147+F148+F149+F150</f>
        <v>441400.38899</v>
      </c>
      <c r="G144" s="91">
        <f>G145+G146+G147+G148+G149+G150</f>
        <v>291158.8702</v>
      </c>
      <c r="H144" s="91">
        <f>H145+H146+H147+H148+H149+H150</f>
        <v>2200</v>
      </c>
    </row>
    <row r="145" spans="1:8" s="1" customFormat="1" ht="70.5" customHeight="1">
      <c r="A145" s="7" t="s">
        <v>279</v>
      </c>
      <c r="B145" s="20" t="s">
        <v>29</v>
      </c>
      <c r="C145" s="20" t="s">
        <v>29</v>
      </c>
      <c r="D145" s="20" t="s">
        <v>212</v>
      </c>
      <c r="E145" s="20" t="s">
        <v>46</v>
      </c>
      <c r="F145" s="91">
        <f>'приложение 7 (1)'!G147</f>
        <v>4693.50643</v>
      </c>
      <c r="G145" s="161">
        <f>'приложение 7 (1)'!H147</f>
        <v>291158.8702</v>
      </c>
      <c r="H145" s="161">
        <f>'приложение 7 (1)'!I147</f>
        <v>2200</v>
      </c>
    </row>
    <row r="146" spans="1:8" s="1" customFormat="1" ht="70.5" customHeight="1">
      <c r="A146" s="7" t="str">
        <f>'приложение 7 (1)'!A148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46" s="20" t="s">
        <v>29</v>
      </c>
      <c r="C146" s="20" t="s">
        <v>29</v>
      </c>
      <c r="D146" s="20" t="s">
        <v>581</v>
      </c>
      <c r="E146" s="20" t="s">
        <v>46</v>
      </c>
      <c r="F146" s="91">
        <f>'приложение 7 (1)'!G148</f>
        <v>1890.42039</v>
      </c>
      <c r="G146" s="91">
        <f>'приложение 7 (1)'!H148</f>
        <v>0</v>
      </c>
      <c r="H146" s="91">
        <f>'приложение 7 (1)'!I148</f>
        <v>0</v>
      </c>
    </row>
    <row r="147" spans="1:8" s="1" customFormat="1" ht="70.5" customHeight="1">
      <c r="A147" s="7" t="str">
        <f>'приложение 7 (1)'!A149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B147" s="20" t="s">
        <v>29</v>
      </c>
      <c r="C147" s="20" t="s">
        <v>29</v>
      </c>
      <c r="D147" s="20" t="s">
        <v>568</v>
      </c>
      <c r="E147" s="20" t="s">
        <v>45</v>
      </c>
      <c r="F147" s="91">
        <f>'приложение 7 (1)'!G149</f>
        <v>0</v>
      </c>
      <c r="G147" s="161">
        <v>0</v>
      </c>
      <c r="H147" s="161">
        <v>0</v>
      </c>
    </row>
    <row r="148" spans="1:8" s="1" customFormat="1" ht="70.5" customHeight="1">
      <c r="A148" s="7" t="str">
        <f>'приложение 7 (1)'!A150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48" s="20" t="s">
        <v>29</v>
      </c>
      <c r="C148" s="20" t="s">
        <v>29</v>
      </c>
      <c r="D148" s="20" t="s">
        <v>568</v>
      </c>
      <c r="E148" s="20" t="s">
        <v>46</v>
      </c>
      <c r="F148" s="91">
        <f>'приложение 7 (1)'!G150</f>
        <v>432694.2</v>
      </c>
      <c r="G148" s="161">
        <v>0</v>
      </c>
      <c r="H148" s="161">
        <v>0</v>
      </c>
    </row>
    <row r="149" spans="1:8" s="1" customFormat="1" ht="70.5" customHeight="1">
      <c r="A149" s="7" t="str">
        <f>'приложение 7 (1)'!A151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49" s="20" t="s">
        <v>29</v>
      </c>
      <c r="C149" s="20" t="s">
        <v>29</v>
      </c>
      <c r="D149" s="20" t="s">
        <v>568</v>
      </c>
      <c r="E149" s="20" t="s">
        <v>35</v>
      </c>
      <c r="F149" s="91">
        <f>'приложение 7 (1)'!G151</f>
        <v>0</v>
      </c>
      <c r="G149" s="161">
        <f>'приложение 7 (1)'!H151</f>
        <v>0</v>
      </c>
      <c r="H149" s="161">
        <f>'приложение 7 (1)'!I151</f>
        <v>0</v>
      </c>
    </row>
    <row r="150" spans="1:8" s="1" customFormat="1" ht="70.5" customHeight="1">
      <c r="A150" s="7" t="str">
        <f>'приложение 7 (1)'!A152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50" s="20" t="s">
        <v>29</v>
      </c>
      <c r="C150" s="20" t="s">
        <v>29</v>
      </c>
      <c r="D150" s="20" t="s">
        <v>460</v>
      </c>
      <c r="E150" s="20" t="s">
        <v>46</v>
      </c>
      <c r="F150" s="91">
        <f>'приложение 7 (1)'!G152</f>
        <v>2122.26217</v>
      </c>
      <c r="G150" s="161">
        <v>0</v>
      </c>
      <c r="H150" s="161">
        <v>0</v>
      </c>
    </row>
    <row r="151" spans="1:8" s="1" customFormat="1" ht="18.75" customHeight="1">
      <c r="A151" s="7" t="s">
        <v>67</v>
      </c>
      <c r="B151" s="20" t="s">
        <v>53</v>
      </c>
      <c r="C151" s="20"/>
      <c r="D151" s="20"/>
      <c r="E151" s="20"/>
      <c r="F151" s="91">
        <f>F152+F157</f>
        <v>4423.6</v>
      </c>
      <c r="G151" s="161">
        <f>G152+G157</f>
        <v>4603.6</v>
      </c>
      <c r="H151" s="161">
        <f>H152+H157</f>
        <v>4814</v>
      </c>
    </row>
    <row r="152" spans="1:8" s="1" customFormat="1" ht="24.75" customHeight="1">
      <c r="A152" s="7" t="s">
        <v>52</v>
      </c>
      <c r="B152" s="20" t="s">
        <v>53</v>
      </c>
      <c r="C152" s="20" t="s">
        <v>26</v>
      </c>
      <c r="D152" s="20"/>
      <c r="E152" s="20"/>
      <c r="F152" s="91">
        <f>F153</f>
        <v>4423.6</v>
      </c>
      <c r="G152" s="161">
        <f aca="true" t="shared" si="12" ref="G152:H155">G153</f>
        <v>4603.6</v>
      </c>
      <c r="H152" s="161">
        <f t="shared" si="12"/>
        <v>4814</v>
      </c>
    </row>
    <row r="153" spans="1:8" s="1" customFormat="1" ht="57" customHeight="1">
      <c r="A153" s="7" t="s">
        <v>213</v>
      </c>
      <c r="B153" s="20" t="s">
        <v>53</v>
      </c>
      <c r="C153" s="20" t="s">
        <v>26</v>
      </c>
      <c r="D153" s="20" t="s">
        <v>137</v>
      </c>
      <c r="E153" s="20"/>
      <c r="F153" s="91">
        <f>F154</f>
        <v>4423.6</v>
      </c>
      <c r="G153" s="161">
        <f t="shared" si="12"/>
        <v>4603.6</v>
      </c>
      <c r="H153" s="161">
        <f t="shared" si="12"/>
        <v>4814</v>
      </c>
    </row>
    <row r="154" spans="1:8" s="1" customFormat="1" ht="24.75" customHeight="1">
      <c r="A154" s="7" t="s">
        <v>159</v>
      </c>
      <c r="B154" s="20" t="s">
        <v>53</v>
      </c>
      <c r="C154" s="20" t="s">
        <v>26</v>
      </c>
      <c r="D154" s="20" t="s">
        <v>158</v>
      </c>
      <c r="E154" s="20"/>
      <c r="F154" s="91">
        <f>F155</f>
        <v>4423.6</v>
      </c>
      <c r="G154" s="161">
        <f t="shared" si="12"/>
        <v>4603.6</v>
      </c>
      <c r="H154" s="161">
        <f t="shared" si="12"/>
        <v>4814</v>
      </c>
    </row>
    <row r="155" spans="1:8" s="1" customFormat="1" ht="29.25" customHeight="1">
      <c r="A155" s="7" t="s">
        <v>215</v>
      </c>
      <c r="B155" s="20" t="s">
        <v>53</v>
      </c>
      <c r="C155" s="20" t="s">
        <v>26</v>
      </c>
      <c r="D155" s="20" t="s">
        <v>216</v>
      </c>
      <c r="E155" s="20"/>
      <c r="F155" s="91">
        <f>F156</f>
        <v>4423.6</v>
      </c>
      <c r="G155" s="161">
        <f t="shared" si="12"/>
        <v>4603.6</v>
      </c>
      <c r="H155" s="161">
        <f t="shared" si="12"/>
        <v>4814</v>
      </c>
    </row>
    <row r="156" spans="1:8" s="1" customFormat="1" ht="67.5" customHeight="1">
      <c r="A156" s="7" t="str">
        <f>'приложение 7 (1)'!A158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56" s="20" t="s">
        <v>53</v>
      </c>
      <c r="C156" s="20" t="s">
        <v>26</v>
      </c>
      <c r="D156" s="20" t="s">
        <v>214</v>
      </c>
      <c r="E156" s="20" t="s">
        <v>35</v>
      </c>
      <c r="F156" s="91">
        <f>'приложение 7 (1)'!G158</f>
        <v>4423.6</v>
      </c>
      <c r="G156" s="161">
        <f>'приложение 7 (1)'!H158</f>
        <v>4603.6</v>
      </c>
      <c r="H156" s="161">
        <f>'приложение 7 (1)'!I158</f>
        <v>4814</v>
      </c>
    </row>
    <row r="157" spans="1:8" s="1" customFormat="1" ht="24.75" customHeight="1">
      <c r="A157" s="7" t="s">
        <v>217</v>
      </c>
      <c r="B157" s="20" t="s">
        <v>53</v>
      </c>
      <c r="C157" s="20" t="s">
        <v>27</v>
      </c>
      <c r="D157" s="20"/>
      <c r="E157" s="20"/>
      <c r="F157" s="91">
        <f>F158</f>
        <v>0</v>
      </c>
      <c r="G157" s="161">
        <f aca="true" t="shared" si="13" ref="G157:H160">G158</f>
        <v>0</v>
      </c>
      <c r="H157" s="161">
        <f t="shared" si="13"/>
        <v>0</v>
      </c>
    </row>
    <row r="158" spans="1:8" s="1" customFormat="1" ht="59.25" customHeight="1">
      <c r="A158" s="7" t="s">
        <v>213</v>
      </c>
      <c r="B158" s="20" t="s">
        <v>53</v>
      </c>
      <c r="C158" s="20" t="s">
        <v>27</v>
      </c>
      <c r="D158" s="20" t="s">
        <v>137</v>
      </c>
      <c r="E158" s="20"/>
      <c r="F158" s="91">
        <f>F159</f>
        <v>0</v>
      </c>
      <c r="G158" s="161">
        <f t="shared" si="13"/>
        <v>0</v>
      </c>
      <c r="H158" s="161">
        <f t="shared" si="13"/>
        <v>0</v>
      </c>
    </row>
    <row r="159" spans="1:8" s="1" customFormat="1" ht="24.75" customHeight="1">
      <c r="A159" s="7" t="s">
        <v>159</v>
      </c>
      <c r="B159" s="20" t="s">
        <v>53</v>
      </c>
      <c r="C159" s="20" t="s">
        <v>27</v>
      </c>
      <c r="D159" s="20" t="s">
        <v>158</v>
      </c>
      <c r="E159" s="20"/>
      <c r="F159" s="91">
        <f>F160</f>
        <v>0</v>
      </c>
      <c r="G159" s="161">
        <f t="shared" si="13"/>
        <v>0</v>
      </c>
      <c r="H159" s="161">
        <f t="shared" si="13"/>
        <v>0</v>
      </c>
    </row>
    <row r="160" spans="1:8" s="1" customFormat="1" ht="77.25" customHeight="1">
      <c r="A160" s="7" t="s">
        <v>153</v>
      </c>
      <c r="B160" s="20" t="s">
        <v>53</v>
      </c>
      <c r="C160" s="20" t="s">
        <v>27</v>
      </c>
      <c r="D160" s="20" t="s">
        <v>218</v>
      </c>
      <c r="E160" s="20"/>
      <c r="F160" s="91">
        <f>F161</f>
        <v>0</v>
      </c>
      <c r="G160" s="161">
        <f t="shared" si="13"/>
        <v>0</v>
      </c>
      <c r="H160" s="161">
        <f t="shared" si="13"/>
        <v>0</v>
      </c>
    </row>
    <row r="161" spans="1:8" s="1" customFormat="1" ht="43.5" customHeight="1">
      <c r="A161" s="7" t="s">
        <v>270</v>
      </c>
      <c r="B161" s="20" t="s">
        <v>53</v>
      </c>
      <c r="C161" s="20" t="s">
        <v>27</v>
      </c>
      <c r="D161" s="20" t="s">
        <v>219</v>
      </c>
      <c r="E161" s="20" t="s">
        <v>45</v>
      </c>
      <c r="F161" s="91">
        <f>'приложение 7 (1)'!G163</f>
        <v>0</v>
      </c>
      <c r="G161" s="161">
        <f>'приложение 7 (1)'!H163</f>
        <v>0</v>
      </c>
      <c r="H161" s="161">
        <f>'приложение 7 (1)'!I163</f>
        <v>0</v>
      </c>
    </row>
    <row r="162" spans="1:8" s="1" customFormat="1" ht="22.5" customHeight="1">
      <c r="A162" s="7" t="s">
        <v>20</v>
      </c>
      <c r="B162" s="20" t="s">
        <v>32</v>
      </c>
      <c r="C162" s="20"/>
      <c r="D162" s="20"/>
      <c r="E162" s="20"/>
      <c r="F162" s="91">
        <f>F163+F168+F173</f>
        <v>777</v>
      </c>
      <c r="G162" s="161">
        <f>G163+G168+G173</f>
        <v>1194.1</v>
      </c>
      <c r="H162" s="161">
        <f>H163+H168+H173</f>
        <v>1211.3</v>
      </c>
    </row>
    <row r="163" spans="1:8" s="1" customFormat="1" ht="19.5" customHeight="1">
      <c r="A163" s="7" t="s">
        <v>21</v>
      </c>
      <c r="B163" s="20" t="s">
        <v>32</v>
      </c>
      <c r="C163" s="20" t="s">
        <v>26</v>
      </c>
      <c r="D163" s="20"/>
      <c r="E163" s="20"/>
      <c r="F163" s="91">
        <f>F164</f>
        <v>273</v>
      </c>
      <c r="G163" s="161">
        <f aca="true" t="shared" si="14" ref="G163:H166">G164</f>
        <v>290.1</v>
      </c>
      <c r="H163" s="161">
        <f t="shared" si="14"/>
        <v>307.3</v>
      </c>
    </row>
    <row r="164" spans="1:8" s="1" customFormat="1" ht="57.75" customHeight="1">
      <c r="A164" s="7" t="s">
        <v>213</v>
      </c>
      <c r="B164" s="20" t="s">
        <v>32</v>
      </c>
      <c r="C164" s="20" t="s">
        <v>26</v>
      </c>
      <c r="D164" s="20" t="s">
        <v>137</v>
      </c>
      <c r="E164" s="20"/>
      <c r="F164" s="91">
        <f>F165</f>
        <v>273</v>
      </c>
      <c r="G164" s="161">
        <f t="shared" si="14"/>
        <v>290.1</v>
      </c>
      <c r="H164" s="161">
        <f t="shared" si="14"/>
        <v>307.3</v>
      </c>
    </row>
    <row r="165" spans="1:8" s="1" customFormat="1" ht="19.5" customHeight="1">
      <c r="A165" s="7" t="s">
        <v>220</v>
      </c>
      <c r="B165" s="20" t="s">
        <v>32</v>
      </c>
      <c r="C165" s="20" t="s">
        <v>26</v>
      </c>
      <c r="D165" s="20" t="s">
        <v>222</v>
      </c>
      <c r="E165" s="20"/>
      <c r="F165" s="91">
        <f>F166</f>
        <v>273</v>
      </c>
      <c r="G165" s="161">
        <f t="shared" si="14"/>
        <v>290.1</v>
      </c>
      <c r="H165" s="161">
        <f t="shared" si="14"/>
        <v>307.3</v>
      </c>
    </row>
    <row r="166" spans="1:8" s="1" customFormat="1" ht="30.75" customHeight="1">
      <c r="A166" s="7" t="s">
        <v>221</v>
      </c>
      <c r="B166" s="20" t="s">
        <v>32</v>
      </c>
      <c r="C166" s="20" t="s">
        <v>26</v>
      </c>
      <c r="D166" s="20" t="s">
        <v>223</v>
      </c>
      <c r="E166" s="20"/>
      <c r="F166" s="91">
        <f>F167</f>
        <v>273</v>
      </c>
      <c r="G166" s="161">
        <f t="shared" si="14"/>
        <v>290.1</v>
      </c>
      <c r="H166" s="161">
        <f t="shared" si="14"/>
        <v>307.3</v>
      </c>
    </row>
    <row r="167" spans="1:8" s="1" customFormat="1" ht="51" customHeight="1">
      <c r="A167" s="17" t="s">
        <v>225</v>
      </c>
      <c r="B167" s="20" t="s">
        <v>32</v>
      </c>
      <c r="C167" s="20" t="s">
        <v>26</v>
      </c>
      <c r="D167" s="20" t="s">
        <v>224</v>
      </c>
      <c r="E167" s="20" t="s">
        <v>54</v>
      </c>
      <c r="F167" s="91">
        <f>'приложение 7 (1)'!G169</f>
        <v>273</v>
      </c>
      <c r="G167" s="161">
        <f>'приложение 7 (1)'!H169</f>
        <v>290.1</v>
      </c>
      <c r="H167" s="161">
        <f>'приложение 7 (1)'!I169</f>
        <v>307.3</v>
      </c>
    </row>
    <row r="168" spans="1:8" s="1" customFormat="1" ht="27" customHeight="1">
      <c r="A168" s="17" t="s">
        <v>55</v>
      </c>
      <c r="B168" s="20" t="s">
        <v>32</v>
      </c>
      <c r="C168" s="20" t="s">
        <v>31</v>
      </c>
      <c r="D168" s="20"/>
      <c r="E168" s="20"/>
      <c r="F168" s="91">
        <f>F169</f>
        <v>504</v>
      </c>
      <c r="G168" s="161">
        <f aca="true" t="shared" si="15" ref="G168:H171">G169</f>
        <v>504</v>
      </c>
      <c r="H168" s="161">
        <f t="shared" si="15"/>
        <v>504</v>
      </c>
    </row>
    <row r="169" spans="1:8" s="1" customFormat="1" ht="57.75" customHeight="1">
      <c r="A169" s="17" t="s">
        <v>213</v>
      </c>
      <c r="B169" s="20" t="s">
        <v>32</v>
      </c>
      <c r="C169" s="20" t="s">
        <v>31</v>
      </c>
      <c r="D169" s="20" t="s">
        <v>137</v>
      </c>
      <c r="E169" s="20"/>
      <c r="F169" s="91">
        <f>F170</f>
        <v>504</v>
      </c>
      <c r="G169" s="161">
        <f t="shared" si="15"/>
        <v>504</v>
      </c>
      <c r="H169" s="161">
        <f t="shared" si="15"/>
        <v>504</v>
      </c>
    </row>
    <row r="170" spans="1:8" s="1" customFormat="1" ht="21.75" customHeight="1">
      <c r="A170" s="17" t="s">
        <v>220</v>
      </c>
      <c r="B170" s="20" t="s">
        <v>32</v>
      </c>
      <c r="C170" s="20" t="s">
        <v>31</v>
      </c>
      <c r="D170" s="20" t="s">
        <v>222</v>
      </c>
      <c r="E170" s="20"/>
      <c r="F170" s="91">
        <f>F171</f>
        <v>504</v>
      </c>
      <c r="G170" s="161">
        <f t="shared" si="15"/>
        <v>504</v>
      </c>
      <c r="H170" s="161">
        <f t="shared" si="15"/>
        <v>504</v>
      </c>
    </row>
    <row r="171" spans="1:8" s="1" customFormat="1" ht="27" customHeight="1">
      <c r="A171" s="17" t="s">
        <v>221</v>
      </c>
      <c r="B171" s="20" t="s">
        <v>32</v>
      </c>
      <c r="C171" s="20" t="s">
        <v>31</v>
      </c>
      <c r="D171" s="20" t="s">
        <v>223</v>
      </c>
      <c r="E171" s="20"/>
      <c r="F171" s="91">
        <f>F172</f>
        <v>504</v>
      </c>
      <c r="G171" s="161">
        <f t="shared" si="15"/>
        <v>504</v>
      </c>
      <c r="H171" s="161">
        <f t="shared" si="15"/>
        <v>504</v>
      </c>
    </row>
    <row r="172" spans="1:8" s="1" customFormat="1" ht="50.25" customHeight="1">
      <c r="A172" s="17" t="s">
        <v>227</v>
      </c>
      <c r="B172" s="20" t="s">
        <v>32</v>
      </c>
      <c r="C172" s="20" t="s">
        <v>31</v>
      </c>
      <c r="D172" s="20" t="s">
        <v>226</v>
      </c>
      <c r="E172" s="20" t="s">
        <v>54</v>
      </c>
      <c r="F172" s="91">
        <f>'приложение 7 (1)'!G174</f>
        <v>504</v>
      </c>
      <c r="G172" s="161">
        <f>'приложение 7 (1)'!H174</f>
        <v>504</v>
      </c>
      <c r="H172" s="161">
        <f>'приложение 7 (1)'!I174</f>
        <v>504</v>
      </c>
    </row>
    <row r="173" spans="1:8" s="1" customFormat="1" ht="24.75" customHeight="1">
      <c r="A173" s="17" t="s">
        <v>68</v>
      </c>
      <c r="B173" s="20" t="s">
        <v>32</v>
      </c>
      <c r="C173" s="20" t="s">
        <v>66</v>
      </c>
      <c r="D173" s="20"/>
      <c r="E173" s="20"/>
      <c r="F173" s="91">
        <f>F174</f>
        <v>0</v>
      </c>
      <c r="G173" s="161">
        <f aca="true" t="shared" si="16" ref="G173:H175">G174</f>
        <v>400</v>
      </c>
      <c r="H173" s="161">
        <f t="shared" si="16"/>
        <v>400</v>
      </c>
    </row>
    <row r="174" spans="1:8" s="1" customFormat="1" ht="48" customHeight="1">
      <c r="A174" s="17" t="s">
        <v>230</v>
      </c>
      <c r="B174" s="20" t="s">
        <v>32</v>
      </c>
      <c r="C174" s="20" t="s">
        <v>66</v>
      </c>
      <c r="D174" s="20" t="s">
        <v>137</v>
      </c>
      <c r="E174" s="20"/>
      <c r="F174" s="91">
        <f>F175</f>
        <v>0</v>
      </c>
      <c r="G174" s="161">
        <f t="shared" si="16"/>
        <v>400</v>
      </c>
      <c r="H174" s="161">
        <f t="shared" si="16"/>
        <v>400</v>
      </c>
    </row>
    <row r="175" spans="1:8" s="1" customFormat="1" ht="24.75" customHeight="1">
      <c r="A175" s="17" t="s">
        <v>220</v>
      </c>
      <c r="B175" s="20" t="s">
        <v>32</v>
      </c>
      <c r="C175" s="20" t="s">
        <v>66</v>
      </c>
      <c r="D175" s="20" t="s">
        <v>222</v>
      </c>
      <c r="E175" s="20"/>
      <c r="F175" s="91">
        <f>F176</f>
        <v>0</v>
      </c>
      <c r="G175" s="161">
        <f t="shared" si="16"/>
        <v>400</v>
      </c>
      <c r="H175" s="161">
        <f t="shared" si="16"/>
        <v>400</v>
      </c>
    </row>
    <row r="176" spans="1:8" s="1" customFormat="1" ht="71.25" customHeight="1">
      <c r="A176" s="17" t="s">
        <v>153</v>
      </c>
      <c r="B176" s="20" t="s">
        <v>32</v>
      </c>
      <c r="C176" s="20" t="s">
        <v>66</v>
      </c>
      <c r="D176" s="20" t="s">
        <v>228</v>
      </c>
      <c r="E176" s="20"/>
      <c r="F176" s="91">
        <f>F177</f>
        <v>0</v>
      </c>
      <c r="G176" s="161">
        <f>G177</f>
        <v>400</v>
      </c>
      <c r="H176" s="161">
        <f>H177</f>
        <v>400</v>
      </c>
    </row>
    <row r="177" spans="1:8" s="1" customFormat="1" ht="46.5" customHeight="1">
      <c r="A177" s="17" t="s">
        <v>270</v>
      </c>
      <c r="B177" s="20" t="s">
        <v>32</v>
      </c>
      <c r="C177" s="20" t="s">
        <v>66</v>
      </c>
      <c r="D177" s="20" t="s">
        <v>229</v>
      </c>
      <c r="E177" s="20" t="s">
        <v>45</v>
      </c>
      <c r="F177" s="91">
        <f>'приложение 7 (1)'!G179</f>
        <v>0</v>
      </c>
      <c r="G177" s="161">
        <f>'приложение 7 (1)'!H179</f>
        <v>400</v>
      </c>
      <c r="H177" s="161">
        <f>'приложение 7 (1)'!I179</f>
        <v>400</v>
      </c>
    </row>
    <row r="178" spans="1:8" ht="27" customHeight="1">
      <c r="A178" s="17" t="str">
        <f>'приложение 7 (1)'!A180</f>
        <v>Обслуживание государственного и муниципального долга                           </v>
      </c>
      <c r="B178" s="20" t="s">
        <v>42</v>
      </c>
      <c r="C178" s="20"/>
      <c r="D178" s="20"/>
      <c r="E178" s="20"/>
      <c r="F178" s="91">
        <f>F179</f>
        <v>112</v>
      </c>
      <c r="G178" s="161">
        <f aca="true" t="shared" si="17" ref="G178:H182">G179</f>
        <v>0</v>
      </c>
      <c r="H178" s="161">
        <f t="shared" si="17"/>
        <v>0</v>
      </c>
    </row>
    <row r="179" spans="1:8" ht="18.75">
      <c r="A179" s="17" t="str">
        <f>'приложение 7 (1)'!A181</f>
        <v>Обслуживание государственного и муниципального долга                                                       </v>
      </c>
      <c r="B179" s="20" t="s">
        <v>42</v>
      </c>
      <c r="C179" s="20" t="s">
        <v>26</v>
      </c>
      <c r="D179" s="20"/>
      <c r="E179" s="20"/>
      <c r="F179" s="91">
        <f>F180</f>
        <v>112</v>
      </c>
      <c r="G179" s="161">
        <f t="shared" si="17"/>
        <v>0</v>
      </c>
      <c r="H179" s="161">
        <f t="shared" si="17"/>
        <v>0</v>
      </c>
    </row>
    <row r="180" spans="1:8" ht="40.5" customHeight="1">
      <c r="A180" s="17" t="str">
        <f>'приложение 7 (1)'!A182</f>
        <v>Муниципальная программа городского поселения город Бобров "Муниципальное управление и гражданское общество"</v>
      </c>
      <c r="B180" s="20" t="s">
        <v>42</v>
      </c>
      <c r="C180" s="20" t="s">
        <v>26</v>
      </c>
      <c r="D180" s="20" t="s">
        <v>137</v>
      </c>
      <c r="E180" s="20"/>
      <c r="F180" s="91">
        <f>F181</f>
        <v>112</v>
      </c>
      <c r="G180" s="161">
        <f t="shared" si="17"/>
        <v>0</v>
      </c>
      <c r="H180" s="161">
        <f t="shared" si="17"/>
        <v>0</v>
      </c>
    </row>
    <row r="181" spans="1:8" ht="25.5">
      <c r="A181" s="17" t="str">
        <f>'приложение 7 (1)'!A183</f>
        <v>Подпрограмма "Управление муниципальными финансами и муниципальным имуществом "</v>
      </c>
      <c r="B181" s="20" t="s">
        <v>42</v>
      </c>
      <c r="C181" s="20" t="s">
        <v>26</v>
      </c>
      <c r="D181" s="20" t="s">
        <v>138</v>
      </c>
      <c r="E181" s="20"/>
      <c r="F181" s="91">
        <f>F182</f>
        <v>112</v>
      </c>
      <c r="G181" s="161">
        <f t="shared" si="17"/>
        <v>0</v>
      </c>
      <c r="H181" s="161">
        <f t="shared" si="17"/>
        <v>0</v>
      </c>
    </row>
    <row r="182" spans="1:8" ht="25.5">
      <c r="A182" s="17" t="str">
        <f>'приложение 7 (1)'!A184</f>
        <v>Основное мероприятие "Управление муниципальным долгом городского поселения город Бобров"</v>
      </c>
      <c r="B182" s="20" t="s">
        <v>42</v>
      </c>
      <c r="C182" s="20" t="s">
        <v>26</v>
      </c>
      <c r="D182" s="20" t="s">
        <v>399</v>
      </c>
      <c r="E182" s="20"/>
      <c r="F182" s="91">
        <f>F183</f>
        <v>112</v>
      </c>
      <c r="G182" s="161">
        <f t="shared" si="17"/>
        <v>0</v>
      </c>
      <c r="H182" s="161">
        <f t="shared" si="17"/>
        <v>0</v>
      </c>
    </row>
    <row r="183" spans="1:8" ht="25.5">
      <c r="A183" s="17" t="str">
        <f>'приложение 7 (1)'!A185</f>
        <v>Процентные платежи (обслуживание государственного и муниципального долга) </v>
      </c>
      <c r="B183" s="20" t="s">
        <v>42</v>
      </c>
      <c r="C183" s="20" t="s">
        <v>26</v>
      </c>
      <c r="D183" s="20" t="s">
        <v>400</v>
      </c>
      <c r="E183" s="20" t="s">
        <v>401</v>
      </c>
      <c r="F183" s="91">
        <f>'приложение 7 (1)'!G185</f>
        <v>112</v>
      </c>
      <c r="G183" s="161">
        <f>'приложение 7 (1)'!H185</f>
        <v>0</v>
      </c>
      <c r="H183" s="161">
        <f>'приложение 7 (1)'!I185</f>
        <v>0</v>
      </c>
    </row>
  </sheetData>
  <sheetProtection/>
  <autoFilter ref="A13:H177"/>
  <mergeCells count="2">
    <mergeCell ref="A9:H9"/>
    <mergeCell ref="A10:H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  <rowBreaks count="3" manualBreakCount="3">
    <brk id="42" max="7" man="1"/>
    <brk id="78" max="7" man="1"/>
    <brk id="10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3"/>
  <sheetViews>
    <sheetView view="pageBreakPreview" zoomScaleSheetLayoutView="100" zoomScalePageLayoutView="0" workbookViewId="0" topLeftCell="A1">
      <selection activeCell="J102" sqref="J102"/>
    </sheetView>
  </sheetViews>
  <sheetFormatPr defaultColWidth="9.00390625" defaultRowHeight="12.75"/>
  <cols>
    <col min="1" max="1" width="9.125" style="55" customWidth="1"/>
    <col min="2" max="2" width="50.875" style="0" customWidth="1"/>
    <col min="3" max="3" width="18.25390625" style="0" customWidth="1"/>
    <col min="4" max="4" width="5.375" style="0" customWidth="1"/>
    <col min="7" max="7" width="21.125" style="0" customWidth="1"/>
    <col min="8" max="8" width="21.75390625" style="0" customWidth="1"/>
    <col min="9" max="9" width="22.00390625" style="0" customWidth="1"/>
    <col min="10" max="10" width="19.125" style="0" customWidth="1"/>
    <col min="11" max="11" width="14.625" style="0" customWidth="1"/>
    <col min="12" max="12" width="16.125" style="0" customWidth="1"/>
  </cols>
  <sheetData>
    <row r="1" spans="2:9" ht="15">
      <c r="B1" s="5"/>
      <c r="C1" s="40"/>
      <c r="D1" s="40"/>
      <c r="E1" s="62"/>
      <c r="F1" s="62"/>
      <c r="G1" s="62"/>
      <c r="H1" s="62" t="s">
        <v>420</v>
      </c>
      <c r="I1" s="5"/>
    </row>
    <row r="2" spans="2:9" ht="15">
      <c r="B2" s="14"/>
      <c r="C2" s="40"/>
      <c r="D2" s="40"/>
      <c r="E2" s="62"/>
      <c r="F2" s="62"/>
      <c r="G2" s="62"/>
      <c r="H2" s="62" t="s">
        <v>36</v>
      </c>
      <c r="I2" s="5"/>
    </row>
    <row r="3" spans="2:9" ht="15">
      <c r="B3" s="5"/>
      <c r="C3" s="40"/>
      <c r="D3" s="40"/>
      <c r="E3" s="62"/>
      <c r="F3" s="62"/>
      <c r="G3" s="62"/>
      <c r="H3" s="62" t="s">
        <v>37</v>
      </c>
      <c r="I3" s="5"/>
    </row>
    <row r="4" spans="2:9" ht="15">
      <c r="B4" s="5"/>
      <c r="C4" s="40"/>
      <c r="D4" s="40"/>
      <c r="E4" s="62"/>
      <c r="F4" s="62"/>
      <c r="G4" s="62"/>
      <c r="H4" s="62" t="s">
        <v>38</v>
      </c>
      <c r="I4" s="5"/>
    </row>
    <row r="5" spans="2:9" ht="15">
      <c r="B5" s="5"/>
      <c r="C5" s="40"/>
      <c r="D5" s="40"/>
      <c r="E5" s="62"/>
      <c r="F5" s="62"/>
      <c r="G5" s="62"/>
      <c r="H5" s="62" t="s">
        <v>39</v>
      </c>
      <c r="I5" s="5"/>
    </row>
    <row r="6" spans="2:9" ht="15">
      <c r="B6" s="5"/>
      <c r="C6" s="40"/>
      <c r="D6" s="40"/>
      <c r="E6" s="62"/>
      <c r="F6" s="62"/>
      <c r="G6" s="62"/>
      <c r="H6" s="62" t="str">
        <f>'приложение 8(1)'!F6</f>
        <v>от "20" декабря 2019 года №60</v>
      </c>
      <c r="I6" s="5"/>
    </row>
    <row r="7" spans="2:9" ht="12.75">
      <c r="B7" s="5"/>
      <c r="C7" s="5"/>
      <c r="D7" s="5"/>
      <c r="E7" s="5"/>
      <c r="F7" s="5"/>
      <c r="G7" s="5"/>
      <c r="H7" s="5"/>
      <c r="I7" s="5"/>
    </row>
    <row r="8" spans="2:9" ht="12.75">
      <c r="B8" s="5"/>
      <c r="C8" s="14"/>
      <c r="D8" s="5"/>
      <c r="E8" s="14"/>
      <c r="F8" s="14"/>
      <c r="G8" s="5"/>
      <c r="H8" s="5"/>
      <c r="I8" s="5"/>
    </row>
    <row r="9" spans="1:9" ht="54" customHeight="1">
      <c r="A9" s="188" t="s">
        <v>493</v>
      </c>
      <c r="B9" s="188"/>
      <c r="C9" s="188"/>
      <c r="D9" s="188"/>
      <c r="E9" s="188"/>
      <c r="F9" s="188"/>
      <c r="G9" s="188"/>
      <c r="H9" s="188"/>
      <c r="I9" s="188"/>
    </row>
    <row r="10" spans="1:9" ht="18.75">
      <c r="A10" s="188" t="str">
        <f>'приложение 8(1)'!A10:H10</f>
        <v> на 2020 год и на плановый период 2021 и 2022 годов</v>
      </c>
      <c r="B10" s="188"/>
      <c r="C10" s="188"/>
      <c r="D10" s="188"/>
      <c r="E10" s="188"/>
      <c r="F10" s="188"/>
      <c r="G10" s="188"/>
      <c r="H10" s="188"/>
      <c r="I10" s="188"/>
    </row>
    <row r="11" spans="2:9" ht="12.75">
      <c r="B11" s="5"/>
      <c r="C11" s="5"/>
      <c r="D11" s="5"/>
      <c r="E11" s="5"/>
      <c r="F11" s="5"/>
      <c r="G11" s="5"/>
      <c r="H11" s="5"/>
      <c r="I11" s="5" t="s">
        <v>65</v>
      </c>
    </row>
    <row r="12" spans="1:9" s="39" customFormat="1" ht="30.75" customHeight="1">
      <c r="A12" s="9" t="s">
        <v>59</v>
      </c>
      <c r="B12" s="23" t="s">
        <v>22</v>
      </c>
      <c r="C12" s="23" t="s">
        <v>34</v>
      </c>
      <c r="D12" s="23" t="s">
        <v>33</v>
      </c>
      <c r="E12" s="23" t="s">
        <v>24</v>
      </c>
      <c r="F12" s="23" t="s">
        <v>23</v>
      </c>
      <c r="G12" s="24" t="s">
        <v>407</v>
      </c>
      <c r="H12" s="24" t="s">
        <v>491</v>
      </c>
      <c r="I12" s="24" t="s">
        <v>530</v>
      </c>
    </row>
    <row r="13" spans="1:9" ht="13.5" customHeight="1">
      <c r="A13" s="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</row>
    <row r="14" spans="1:12" s="47" customFormat="1" ht="18.75">
      <c r="A14" s="56"/>
      <c r="B14" s="45" t="s">
        <v>25</v>
      </c>
      <c r="C14" s="46"/>
      <c r="D14" s="46"/>
      <c r="E14" s="46"/>
      <c r="F14" s="46"/>
      <c r="G14" s="138">
        <f>G15+G61</f>
        <v>693120.5286000001</v>
      </c>
      <c r="H14" s="90">
        <f>H15+H61</f>
        <v>393276.7702</v>
      </c>
      <c r="I14" s="101">
        <f>I15+I61</f>
        <v>105610.99999999999</v>
      </c>
      <c r="J14" s="121">
        <f>'приложение 7 (1)'!G16</f>
        <v>693120.5286</v>
      </c>
      <c r="K14" s="121">
        <f>'приложение 7 (1)'!H16</f>
        <v>393276.77019999997</v>
      </c>
      <c r="L14" s="121">
        <f>'приложение 7 (1)'!I16</f>
        <v>105610.99999999999</v>
      </c>
    </row>
    <row r="15" spans="1:12" s="2" customFormat="1" ht="53.25" customHeight="1">
      <c r="A15" s="57">
        <v>1</v>
      </c>
      <c r="B15" s="48" t="s">
        <v>230</v>
      </c>
      <c r="C15" s="49" t="s">
        <v>137</v>
      </c>
      <c r="D15" s="59"/>
      <c r="E15" s="49"/>
      <c r="F15" s="49"/>
      <c r="G15" s="139">
        <f>G16+G48+G55+G40</f>
        <v>32044.3696</v>
      </c>
      <c r="H15" s="134">
        <f>H16+H48+H55+H40</f>
        <v>25698.139999999996</v>
      </c>
      <c r="I15" s="103">
        <f>I16+I48+I55+I40</f>
        <v>26066.039999999997</v>
      </c>
      <c r="J15" s="130">
        <f>J14-G14</f>
        <v>0</v>
      </c>
      <c r="K15" s="130">
        <f>K14-H14</f>
        <v>0</v>
      </c>
      <c r="L15" s="130">
        <f>L14-I14</f>
        <v>0</v>
      </c>
    </row>
    <row r="16" spans="1:9" s="2" customFormat="1" ht="29.25" customHeight="1">
      <c r="A16" s="58" t="s">
        <v>231</v>
      </c>
      <c r="B16" s="48" t="s">
        <v>140</v>
      </c>
      <c r="C16" s="49" t="s">
        <v>138</v>
      </c>
      <c r="D16" s="59"/>
      <c r="E16" s="49"/>
      <c r="F16" s="49"/>
      <c r="G16" s="139">
        <f>G17+G22+G25+G27+G29+G31+G33+G37</f>
        <v>24634.622</v>
      </c>
      <c r="H16" s="139">
        <f>H17+H22+H25+H27+H29+H31+H33+H37</f>
        <v>19305.239999999998</v>
      </c>
      <c r="I16" s="139">
        <f>I17+I22+I25+I27+I29+I31+I33+I37</f>
        <v>19429.739999999998</v>
      </c>
    </row>
    <row r="17" spans="1:9" s="2" customFormat="1" ht="30.75" customHeight="1">
      <c r="A17" s="58" t="s">
        <v>232</v>
      </c>
      <c r="B17" s="48" t="s">
        <v>141</v>
      </c>
      <c r="C17" s="49" t="s">
        <v>139</v>
      </c>
      <c r="D17" s="59"/>
      <c r="E17" s="49"/>
      <c r="F17" s="49"/>
      <c r="G17" s="139">
        <f>G18+G19+G20+G21</f>
        <v>6187.917</v>
      </c>
      <c r="H17" s="139">
        <f>H18+H19+H20+H21</f>
        <v>6350.266</v>
      </c>
      <c r="I17" s="139">
        <f>I18+I19+I20+I21</f>
        <v>6416.266</v>
      </c>
    </row>
    <row r="18" spans="1:9" s="1" customFormat="1" ht="80.25" customHeight="1">
      <c r="A18" s="58"/>
      <c r="B18" s="17" t="s">
        <v>142</v>
      </c>
      <c r="C18" s="20" t="s">
        <v>143</v>
      </c>
      <c r="D18" s="20" t="s">
        <v>47</v>
      </c>
      <c r="E18" s="20" t="s">
        <v>26</v>
      </c>
      <c r="F18" s="20" t="s">
        <v>27</v>
      </c>
      <c r="G18" s="140">
        <f>'приложение 8(1)'!F20</f>
        <v>3869.911</v>
      </c>
      <c r="H18" s="140">
        <f>'приложение 8(1)'!G20</f>
        <v>3810.066</v>
      </c>
      <c r="I18" s="140">
        <f>'приложение 8(1)'!H20</f>
        <v>3810.066</v>
      </c>
    </row>
    <row r="19" spans="1:9" s="1" customFormat="1" ht="43.5" customHeight="1">
      <c r="A19" s="58"/>
      <c r="B19" s="17" t="s">
        <v>157</v>
      </c>
      <c r="C19" s="20" t="s">
        <v>143</v>
      </c>
      <c r="D19" s="20" t="s">
        <v>45</v>
      </c>
      <c r="E19" s="20" t="s">
        <v>26</v>
      </c>
      <c r="F19" s="20" t="s">
        <v>27</v>
      </c>
      <c r="G19" s="140">
        <f>'приложение 8(1)'!F21</f>
        <v>1549.506</v>
      </c>
      <c r="H19" s="140">
        <f>'приложение 8(1)'!G21</f>
        <v>1767.5</v>
      </c>
      <c r="I19" s="140">
        <f>'приложение 8(1)'!H21</f>
        <v>1829.2</v>
      </c>
    </row>
    <row r="20" spans="1:9" s="1" customFormat="1" ht="32.25" customHeight="1">
      <c r="A20" s="58"/>
      <c r="B20" s="17" t="s">
        <v>144</v>
      </c>
      <c r="C20" s="20" t="s">
        <v>143</v>
      </c>
      <c r="D20" s="20" t="s">
        <v>48</v>
      </c>
      <c r="E20" s="20" t="s">
        <v>26</v>
      </c>
      <c r="F20" s="20" t="s">
        <v>27</v>
      </c>
      <c r="G20" s="140">
        <f>'приложение 8(1)'!F22</f>
        <v>35</v>
      </c>
      <c r="H20" s="140">
        <f>'приложение 8(1)'!G22</f>
        <v>36.4</v>
      </c>
      <c r="I20" s="140">
        <f>'приложение 8(1)'!H22</f>
        <v>37.8</v>
      </c>
    </row>
    <row r="21" spans="1:9" s="1" customFormat="1" ht="53.25" customHeight="1">
      <c r="A21" s="58"/>
      <c r="B21" s="17" t="s">
        <v>157</v>
      </c>
      <c r="C21" s="20" t="s">
        <v>143</v>
      </c>
      <c r="D21" s="20" t="s">
        <v>45</v>
      </c>
      <c r="E21" s="20" t="s">
        <v>26</v>
      </c>
      <c r="F21" s="20" t="s">
        <v>42</v>
      </c>
      <c r="G21" s="140">
        <f>'приложение 8(1)'!F42</f>
        <v>733.5</v>
      </c>
      <c r="H21" s="140">
        <f>'приложение 8(1)'!G42</f>
        <v>736.3</v>
      </c>
      <c r="I21" s="140">
        <f>'приложение 8(1)'!H42</f>
        <v>739.2</v>
      </c>
    </row>
    <row r="22" spans="1:9" s="2" customFormat="1" ht="32.25" customHeight="1">
      <c r="A22" s="58" t="s">
        <v>233</v>
      </c>
      <c r="B22" s="48" t="s">
        <v>147</v>
      </c>
      <c r="C22" s="49" t="s">
        <v>145</v>
      </c>
      <c r="D22" s="49"/>
      <c r="E22" s="49"/>
      <c r="F22" s="49"/>
      <c r="G22" s="139">
        <f>G23+G24</f>
        <v>2079.274</v>
      </c>
      <c r="H22" s="134">
        <f>H23+H24</f>
        <v>2080.574</v>
      </c>
      <c r="I22" s="134">
        <f>I23+I24</f>
        <v>2081.874</v>
      </c>
    </row>
    <row r="23" spans="1:9" s="1" customFormat="1" ht="69.75" customHeight="1">
      <c r="A23" s="58"/>
      <c r="B23" s="17" t="s">
        <v>149</v>
      </c>
      <c r="C23" s="20" t="s">
        <v>146</v>
      </c>
      <c r="D23" s="20" t="s">
        <v>47</v>
      </c>
      <c r="E23" s="20" t="s">
        <v>26</v>
      </c>
      <c r="F23" s="20" t="s">
        <v>27</v>
      </c>
      <c r="G23" s="140">
        <f>'приложение 8(1)'!F24</f>
        <v>2045.274</v>
      </c>
      <c r="H23" s="140">
        <f>'приложение 8(1)'!G24</f>
        <v>2045.274</v>
      </c>
      <c r="I23" s="140">
        <f>'приложение 8(1)'!H24</f>
        <v>2045.274</v>
      </c>
    </row>
    <row r="24" spans="1:9" s="1" customFormat="1" ht="41.25" customHeight="1">
      <c r="A24" s="58"/>
      <c r="B24" s="17" t="s">
        <v>269</v>
      </c>
      <c r="C24" s="20" t="s">
        <v>146</v>
      </c>
      <c r="D24" s="20" t="s">
        <v>45</v>
      </c>
      <c r="E24" s="20" t="s">
        <v>26</v>
      </c>
      <c r="F24" s="20" t="s">
        <v>27</v>
      </c>
      <c r="G24" s="140">
        <f>'приложение 8(1)'!F25</f>
        <v>34</v>
      </c>
      <c r="H24" s="140">
        <f>'приложение 8(1)'!G25</f>
        <v>35.3</v>
      </c>
      <c r="I24" s="140">
        <f>'приложение 8(1)'!H25</f>
        <v>36.6</v>
      </c>
    </row>
    <row r="25" spans="1:9" s="2" customFormat="1" ht="33" customHeight="1">
      <c r="A25" s="58" t="s">
        <v>234</v>
      </c>
      <c r="B25" s="48" t="s">
        <v>150</v>
      </c>
      <c r="C25" s="49" t="s">
        <v>148</v>
      </c>
      <c r="D25" s="49"/>
      <c r="E25" s="49"/>
      <c r="F25" s="49"/>
      <c r="G25" s="139">
        <f>G26</f>
        <v>23.61485</v>
      </c>
      <c r="H25" s="139">
        <f>H26</f>
        <v>500</v>
      </c>
      <c r="I25" s="139">
        <f>I26</f>
        <v>500</v>
      </c>
    </row>
    <row r="26" spans="1:9" s="1" customFormat="1" ht="71.25" customHeight="1">
      <c r="A26" s="58"/>
      <c r="B26" s="17" t="s">
        <v>151</v>
      </c>
      <c r="C26" s="20" t="s">
        <v>152</v>
      </c>
      <c r="D26" s="20" t="s">
        <v>48</v>
      </c>
      <c r="E26" s="20" t="s">
        <v>26</v>
      </c>
      <c r="F26" s="20" t="s">
        <v>41</v>
      </c>
      <c r="G26" s="140">
        <f>'приложение 8(1)'!F37</f>
        <v>23.61485</v>
      </c>
      <c r="H26" s="140">
        <f>'приложение 8(1)'!G37</f>
        <v>500</v>
      </c>
      <c r="I26" s="140">
        <f>'приложение 8(1)'!H37</f>
        <v>500</v>
      </c>
    </row>
    <row r="27" spans="1:9" s="1" customFormat="1" ht="34.5" customHeight="1">
      <c r="A27" s="58" t="s">
        <v>6</v>
      </c>
      <c r="B27" s="48" t="s">
        <v>382</v>
      </c>
      <c r="C27" s="49" t="s">
        <v>7</v>
      </c>
      <c r="D27" s="49"/>
      <c r="E27" s="49"/>
      <c r="F27" s="49"/>
      <c r="G27" s="139">
        <f>G28</f>
        <v>1061.5696</v>
      </c>
      <c r="H27" s="134">
        <f>H28</f>
        <v>0</v>
      </c>
      <c r="I27" s="103">
        <f>I28</f>
        <v>0</v>
      </c>
    </row>
    <row r="28" spans="1:9" s="1" customFormat="1" ht="57.75" customHeight="1">
      <c r="A28" s="58"/>
      <c r="B28" s="17" t="s">
        <v>385</v>
      </c>
      <c r="C28" s="20" t="s">
        <v>386</v>
      </c>
      <c r="D28" s="20" t="s">
        <v>48</v>
      </c>
      <c r="E28" s="20" t="s">
        <v>26</v>
      </c>
      <c r="F28" s="20" t="s">
        <v>378</v>
      </c>
      <c r="G28" s="140">
        <f>'приложение 8(1)'!F30</f>
        <v>1061.5696</v>
      </c>
      <c r="H28" s="91">
        <f>'приложение 8(1)'!G30</f>
        <v>0</v>
      </c>
      <c r="I28" s="102">
        <f>'приложение 8(1)'!H30</f>
        <v>0</v>
      </c>
    </row>
    <row r="29" spans="1:9" s="2" customFormat="1" ht="79.5" customHeight="1">
      <c r="A29" s="58" t="s">
        <v>589</v>
      </c>
      <c r="B29" s="48" t="s">
        <v>584</v>
      </c>
      <c r="C29" s="49" t="s">
        <v>586</v>
      </c>
      <c r="D29" s="49"/>
      <c r="E29" s="49"/>
      <c r="F29" s="49"/>
      <c r="G29" s="139">
        <f>G30</f>
        <v>436.8</v>
      </c>
      <c r="H29" s="139">
        <f>H30</f>
        <v>0</v>
      </c>
      <c r="I29" s="139">
        <f>I30</f>
        <v>0</v>
      </c>
    </row>
    <row r="30" spans="1:9" s="1" customFormat="1" ht="57.75" customHeight="1">
      <c r="A30" s="58"/>
      <c r="B30" s="17" t="str">
        <f>'приложение 8(1)'!A32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20" t="s">
        <v>587</v>
      </c>
      <c r="D30" s="20" t="s">
        <v>45</v>
      </c>
      <c r="E30" s="20" t="s">
        <v>26</v>
      </c>
      <c r="F30" s="20" t="s">
        <v>378</v>
      </c>
      <c r="G30" s="140">
        <f>'приложение 8(1)'!F32</f>
        <v>436.8</v>
      </c>
      <c r="H30" s="140">
        <f>'приложение 8(1)'!G32</f>
        <v>0</v>
      </c>
      <c r="I30" s="140">
        <f>'приложение 8(1)'!H32</f>
        <v>0</v>
      </c>
    </row>
    <row r="31" spans="1:9" s="1" customFormat="1" ht="39.75" customHeight="1">
      <c r="A31" s="58" t="s">
        <v>8</v>
      </c>
      <c r="B31" s="48" t="s">
        <v>397</v>
      </c>
      <c r="C31" s="49" t="s">
        <v>399</v>
      </c>
      <c r="D31" s="49"/>
      <c r="E31" s="49"/>
      <c r="F31" s="49"/>
      <c r="G31" s="139">
        <f>G32</f>
        <v>112</v>
      </c>
      <c r="H31" s="139">
        <f>H32</f>
        <v>0</v>
      </c>
      <c r="I31" s="139">
        <f>I32</f>
        <v>0</v>
      </c>
    </row>
    <row r="32" spans="1:9" s="1" customFormat="1" ht="35.25" customHeight="1">
      <c r="A32" s="58"/>
      <c r="B32" s="17" t="s">
        <v>398</v>
      </c>
      <c r="C32" s="20" t="s">
        <v>400</v>
      </c>
      <c r="D32" s="20" t="s">
        <v>401</v>
      </c>
      <c r="E32" s="20" t="s">
        <v>42</v>
      </c>
      <c r="F32" s="20" t="s">
        <v>26</v>
      </c>
      <c r="G32" s="140">
        <f>'приложение 8(1)'!F183</f>
        <v>112</v>
      </c>
      <c r="H32" s="140">
        <f>'приложение 8(1)'!G183</f>
        <v>0</v>
      </c>
      <c r="I32" s="140">
        <f>'приложение 8(1)'!H183</f>
        <v>0</v>
      </c>
    </row>
    <row r="33" spans="1:9" s="2" customFormat="1" ht="79.5" customHeight="1">
      <c r="A33" s="58" t="s">
        <v>235</v>
      </c>
      <c r="B33" s="48" t="s">
        <v>153</v>
      </c>
      <c r="C33" s="49" t="s">
        <v>154</v>
      </c>
      <c r="D33" s="49"/>
      <c r="E33" s="49"/>
      <c r="F33" s="49"/>
      <c r="G33" s="139">
        <f>G34+G35+G36</f>
        <v>8172.73755</v>
      </c>
      <c r="H33" s="139">
        <f>H34+H35+H36</f>
        <v>3818</v>
      </c>
      <c r="I33" s="139">
        <f>I34+I35+I36</f>
        <v>3862.7</v>
      </c>
    </row>
    <row r="34" spans="1:9" s="1" customFormat="1" ht="41.25" customHeight="1">
      <c r="A34" s="58"/>
      <c r="B34" s="17" t="s">
        <v>270</v>
      </c>
      <c r="C34" s="20" t="s">
        <v>155</v>
      </c>
      <c r="D34" s="20" t="s">
        <v>45</v>
      </c>
      <c r="E34" s="20" t="s">
        <v>26</v>
      </c>
      <c r="F34" s="20" t="s">
        <v>42</v>
      </c>
      <c r="G34" s="140">
        <f>'приложение 8(1)'!F44</f>
        <v>3197</v>
      </c>
      <c r="H34" s="140">
        <f>'приложение 8(1)'!G44</f>
        <v>1318</v>
      </c>
      <c r="I34" s="140">
        <f>'приложение 8(1)'!H44</f>
        <v>1362.7</v>
      </c>
    </row>
    <row r="35" spans="1:9" s="1" customFormat="1" ht="48.75" customHeight="1">
      <c r="A35" s="58"/>
      <c r="B35" s="17" t="s">
        <v>278</v>
      </c>
      <c r="C35" s="20" t="s">
        <v>155</v>
      </c>
      <c r="D35" s="20" t="s">
        <v>46</v>
      </c>
      <c r="E35" s="20" t="s">
        <v>26</v>
      </c>
      <c r="F35" s="20" t="s">
        <v>42</v>
      </c>
      <c r="G35" s="140">
        <f>'приложение 8(1)'!F45</f>
        <v>4828.5</v>
      </c>
      <c r="H35" s="140">
        <f>'приложение 8(1)'!G45</f>
        <v>2500</v>
      </c>
      <c r="I35" s="140">
        <f>'приложение 8(1)'!H45</f>
        <v>2500</v>
      </c>
    </row>
    <row r="36" spans="1:9" s="1" customFormat="1" ht="48.75" customHeight="1">
      <c r="A36" s="58"/>
      <c r="B36" s="17" t="str">
        <f>'приложение 8(1)'!A46</f>
        <v>Выполнение других расходных обязательств (Иные бюджетные ассигнования)</v>
      </c>
      <c r="C36" s="20" t="s">
        <v>155</v>
      </c>
      <c r="D36" s="20" t="s">
        <v>48</v>
      </c>
      <c r="E36" s="20" t="s">
        <v>26</v>
      </c>
      <c r="F36" s="20" t="s">
        <v>42</v>
      </c>
      <c r="G36" s="140">
        <f>'приложение 8(1)'!F46</f>
        <v>147.23755</v>
      </c>
      <c r="H36" s="140">
        <f>'приложение 8(1)'!G46</f>
        <v>0</v>
      </c>
      <c r="I36" s="140">
        <f>'приложение 8(1)'!H46</f>
        <v>0</v>
      </c>
    </row>
    <row r="37" spans="1:9" s="118" customFormat="1" ht="39" customHeight="1">
      <c r="A37" s="115" t="s">
        <v>434</v>
      </c>
      <c r="B37" s="116" t="str">
        <f>'приложение 8(1)'!A47</f>
        <v>Основное мероприятие"Расходы на обеспечение деятельности МКУ"СКООМС" </v>
      </c>
      <c r="C37" s="117" t="s">
        <v>429</v>
      </c>
      <c r="D37" s="117"/>
      <c r="E37" s="117"/>
      <c r="F37" s="117"/>
      <c r="G37" s="141">
        <f>G38+G39</f>
        <v>6560.709</v>
      </c>
      <c r="H37" s="141">
        <f>H38+H39</f>
        <v>6556.4</v>
      </c>
      <c r="I37" s="141">
        <f>I38+I39</f>
        <v>6568.9</v>
      </c>
    </row>
    <row r="38" spans="1:9" s="112" customFormat="1" ht="48.75" customHeight="1">
      <c r="A38" s="115"/>
      <c r="B38" s="113" t="str">
        <f>'приложение 8(1)'!A48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8" s="110" t="s">
        <v>431</v>
      </c>
      <c r="D38" s="110" t="s">
        <v>47</v>
      </c>
      <c r="E38" s="110" t="s">
        <v>26</v>
      </c>
      <c r="F38" s="110" t="s">
        <v>42</v>
      </c>
      <c r="G38" s="142">
        <f>'приложение 8(1)'!F48</f>
        <v>6260.209</v>
      </c>
      <c r="H38" s="142">
        <f>'приложение 8(1)'!G48</f>
        <v>6243.9</v>
      </c>
      <c r="I38" s="142">
        <f>'приложение 8(1)'!H48</f>
        <v>6243.9</v>
      </c>
    </row>
    <row r="39" spans="1:9" s="112" customFormat="1" ht="48.75" customHeight="1">
      <c r="A39" s="115"/>
      <c r="B39" s="113" t="str">
        <f>'приложение 8(1)'!A49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39" s="110" t="s">
        <v>431</v>
      </c>
      <c r="D39" s="110" t="s">
        <v>45</v>
      </c>
      <c r="E39" s="110" t="s">
        <v>26</v>
      </c>
      <c r="F39" s="110" t="s">
        <v>42</v>
      </c>
      <c r="G39" s="142">
        <f>'приложение 8(1)'!F49</f>
        <v>300.5</v>
      </c>
      <c r="H39" s="142">
        <f>'приложение 8(1)'!G49</f>
        <v>312.5</v>
      </c>
      <c r="I39" s="142">
        <f>'приложение 8(1)'!H49</f>
        <v>325</v>
      </c>
    </row>
    <row r="40" spans="1:9" s="1" customFormat="1" ht="48.75" customHeight="1">
      <c r="A40" s="58" t="s">
        <v>9</v>
      </c>
      <c r="B40" s="48" t="s">
        <v>389</v>
      </c>
      <c r="C40" s="49" t="s">
        <v>393</v>
      </c>
      <c r="D40" s="49"/>
      <c r="E40" s="49"/>
      <c r="F40" s="49"/>
      <c r="G40" s="139">
        <f>G41+G43</f>
        <v>1829.1476</v>
      </c>
      <c r="H40" s="139">
        <f>H41+H43</f>
        <v>200</v>
      </c>
      <c r="I40" s="139">
        <f>I41+I43</f>
        <v>200</v>
      </c>
    </row>
    <row r="41" spans="1:9" s="1" customFormat="1" ht="48.75" customHeight="1">
      <c r="A41" s="58" t="s">
        <v>10</v>
      </c>
      <c r="B41" s="48" t="s">
        <v>390</v>
      </c>
      <c r="C41" s="49" t="s">
        <v>394</v>
      </c>
      <c r="D41" s="49"/>
      <c r="E41" s="49"/>
      <c r="F41" s="49"/>
      <c r="G41" s="139">
        <f>G42</f>
        <v>135</v>
      </c>
      <c r="H41" s="139">
        <f>H42</f>
        <v>200</v>
      </c>
      <c r="I41" s="139">
        <f>I42</f>
        <v>200</v>
      </c>
    </row>
    <row r="42" spans="1:9" s="1" customFormat="1" ht="48.75" customHeight="1">
      <c r="A42" s="58"/>
      <c r="B42" s="17" t="s">
        <v>391</v>
      </c>
      <c r="C42" s="20" t="s">
        <v>395</v>
      </c>
      <c r="D42" s="20" t="s">
        <v>45</v>
      </c>
      <c r="E42" s="20" t="s">
        <v>31</v>
      </c>
      <c r="F42" s="20" t="s">
        <v>392</v>
      </c>
      <c r="G42" s="140">
        <f>'приложение 8(1)'!F67</f>
        <v>135</v>
      </c>
      <c r="H42" s="91">
        <f>'приложение 8(1)'!G67</f>
        <v>200</v>
      </c>
      <c r="I42" s="102">
        <f>'приложение 8(1)'!H67</f>
        <v>200</v>
      </c>
    </row>
    <row r="43" spans="1:9" s="2" customFormat="1" ht="48.75" customHeight="1">
      <c r="A43" s="58" t="s">
        <v>452</v>
      </c>
      <c r="B43" s="48" t="str">
        <f>'приложение 8(1)'!A54</f>
        <v>Основное мероприятие "Предупреждение и ликвидация последствий чрезвычайных ситуаций природного и техногенного характера"</v>
      </c>
      <c r="C43" s="49" t="s">
        <v>448</v>
      </c>
      <c r="D43" s="49"/>
      <c r="E43" s="49"/>
      <c r="F43" s="49"/>
      <c r="G43" s="139">
        <f>G44+G45+G46++G47</f>
        <v>1694.1476</v>
      </c>
      <c r="H43" s="139">
        <f>H44+H45+H46++H47</f>
        <v>0</v>
      </c>
      <c r="I43" s="139">
        <f>I44+I45+I46++I47</f>
        <v>0</v>
      </c>
    </row>
    <row r="44" spans="1:9" s="1" customFormat="1" ht="58.5" customHeight="1">
      <c r="A44" s="58"/>
      <c r="B44" s="17" t="str">
        <f>'приложение 8(1)'!A55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4" s="20" t="s">
        <v>449</v>
      </c>
      <c r="D44" s="20" t="s">
        <v>45</v>
      </c>
      <c r="E44" s="20" t="s">
        <v>31</v>
      </c>
      <c r="F44" s="20" t="s">
        <v>44</v>
      </c>
      <c r="G44" s="140">
        <f>'приложение 8(1)'!F55</f>
        <v>65</v>
      </c>
      <c r="H44" s="140">
        <f>'приложение 8(1)'!G55</f>
        <v>0</v>
      </c>
      <c r="I44" s="140">
        <f>'приложение 8(1)'!H55</f>
        <v>0</v>
      </c>
    </row>
    <row r="45" spans="1:9" s="1" customFormat="1" ht="49.5" customHeight="1">
      <c r="A45" s="58"/>
      <c r="B45" s="17" t="str">
        <f>'приложение 8(1)'!A56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5" s="20" t="s">
        <v>449</v>
      </c>
      <c r="D45" s="20" t="s">
        <v>54</v>
      </c>
      <c r="E45" s="20" t="s">
        <v>31</v>
      </c>
      <c r="F45" s="20" t="s">
        <v>44</v>
      </c>
      <c r="G45" s="140">
        <f>'приложение 8(1)'!F56</f>
        <v>0</v>
      </c>
      <c r="H45" s="140">
        <f>'приложение 8(1)'!G56</f>
        <v>0</v>
      </c>
      <c r="I45" s="140">
        <f>'приложение 8(1)'!H56</f>
        <v>0</v>
      </c>
    </row>
    <row r="46" spans="1:9" s="1" customFormat="1" ht="66.75" customHeight="1">
      <c r="A46" s="58"/>
      <c r="B46" s="17" t="str">
        <f>'приложение 8(1)'!A57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6" s="20" t="s">
        <v>451</v>
      </c>
      <c r="D46" s="20" t="s">
        <v>54</v>
      </c>
      <c r="E46" s="20" t="s">
        <v>31</v>
      </c>
      <c r="F46" s="20" t="s">
        <v>44</v>
      </c>
      <c r="G46" s="140">
        <f>'приложение 8(1)'!F57</f>
        <v>0</v>
      </c>
      <c r="H46" s="140">
        <f>'приложение 8(1)'!G57</f>
        <v>0</v>
      </c>
      <c r="I46" s="140">
        <f>'приложение 8(1)'!H57</f>
        <v>0</v>
      </c>
    </row>
    <row r="47" spans="1:9" s="1" customFormat="1" ht="46.5" customHeight="1">
      <c r="A47" s="58"/>
      <c r="B47" s="17" t="str">
        <f>'приложение 8(1)'!A62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7" s="20" t="s">
        <v>595</v>
      </c>
      <c r="D47" s="20" t="s">
        <v>45</v>
      </c>
      <c r="E47" s="20" t="s">
        <v>31</v>
      </c>
      <c r="F47" s="20" t="s">
        <v>32</v>
      </c>
      <c r="G47" s="140">
        <f>'приложение 8(1)'!F62</f>
        <v>1629.1476</v>
      </c>
      <c r="H47" s="140">
        <v>0</v>
      </c>
      <c r="I47" s="140">
        <v>0</v>
      </c>
    </row>
    <row r="48" spans="1:9" s="2" customFormat="1" ht="24.75" customHeight="1">
      <c r="A48" s="58" t="s">
        <v>236</v>
      </c>
      <c r="B48" s="48" t="s">
        <v>159</v>
      </c>
      <c r="C48" s="49" t="s">
        <v>158</v>
      </c>
      <c r="D48" s="49"/>
      <c r="E48" s="49"/>
      <c r="F48" s="49"/>
      <c r="G48" s="139">
        <f>G49+G51+G53</f>
        <v>4803.6</v>
      </c>
      <c r="H48" s="139">
        <f>H49+H51+H53</f>
        <v>4998.8</v>
      </c>
      <c r="I48" s="139">
        <f>I49+I51+I53</f>
        <v>5225</v>
      </c>
    </row>
    <row r="49" spans="1:9" s="2" customFormat="1" ht="44.25" customHeight="1">
      <c r="A49" s="58" t="s">
        <v>237</v>
      </c>
      <c r="B49" s="48" t="s">
        <v>160</v>
      </c>
      <c r="C49" s="49" t="s">
        <v>161</v>
      </c>
      <c r="D49" s="49"/>
      <c r="E49" s="49"/>
      <c r="F49" s="49"/>
      <c r="G49" s="139">
        <f>G50</f>
        <v>380</v>
      </c>
      <c r="H49" s="139">
        <f>H50</f>
        <v>395.2</v>
      </c>
      <c r="I49" s="139">
        <f>I50</f>
        <v>411</v>
      </c>
    </row>
    <row r="50" spans="1:9" s="1" customFormat="1" ht="57" customHeight="1">
      <c r="A50" s="58"/>
      <c r="B50" s="17" t="s">
        <v>271</v>
      </c>
      <c r="C50" s="20" t="s">
        <v>162</v>
      </c>
      <c r="D50" s="20" t="s">
        <v>45</v>
      </c>
      <c r="E50" s="20" t="s">
        <v>27</v>
      </c>
      <c r="F50" s="20" t="s">
        <v>29</v>
      </c>
      <c r="G50" s="140">
        <f>'приложение 8(1)'!F73</f>
        <v>380</v>
      </c>
      <c r="H50" s="140">
        <f>'приложение 8(1)'!G73</f>
        <v>395.2</v>
      </c>
      <c r="I50" s="140">
        <f>'приложение 8(1)'!H73</f>
        <v>411</v>
      </c>
    </row>
    <row r="51" spans="1:9" s="2" customFormat="1" ht="29.25" customHeight="1">
      <c r="A51" s="58" t="s">
        <v>238</v>
      </c>
      <c r="B51" s="60" t="s">
        <v>215</v>
      </c>
      <c r="C51" s="49" t="s">
        <v>216</v>
      </c>
      <c r="D51" s="49"/>
      <c r="E51" s="49"/>
      <c r="F51" s="49"/>
      <c r="G51" s="139">
        <f>G52</f>
        <v>4423.6</v>
      </c>
      <c r="H51" s="139">
        <f>H52</f>
        <v>4603.6</v>
      </c>
      <c r="I51" s="139">
        <f>I52</f>
        <v>4814</v>
      </c>
    </row>
    <row r="52" spans="1:9" s="1" customFormat="1" ht="67.5" customHeight="1">
      <c r="A52" s="58"/>
      <c r="B52" s="7" t="str">
        <f>'приложение 8(1)'!A156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2" s="20" t="s">
        <v>214</v>
      </c>
      <c r="D52" s="20" t="s">
        <v>35</v>
      </c>
      <c r="E52" s="20" t="s">
        <v>53</v>
      </c>
      <c r="F52" s="20" t="s">
        <v>26</v>
      </c>
      <c r="G52" s="140">
        <f>'приложение 8(1)'!F156</f>
        <v>4423.6</v>
      </c>
      <c r="H52" s="140">
        <f>'приложение 8(1)'!G156</f>
        <v>4603.6</v>
      </c>
      <c r="I52" s="140">
        <f>'приложение 8(1)'!H156</f>
        <v>4814</v>
      </c>
    </row>
    <row r="53" spans="1:9" s="2" customFormat="1" ht="77.25" customHeight="1">
      <c r="A53" s="58" t="s">
        <v>239</v>
      </c>
      <c r="B53" s="60" t="s">
        <v>153</v>
      </c>
      <c r="C53" s="49" t="s">
        <v>218</v>
      </c>
      <c r="D53" s="49"/>
      <c r="E53" s="49"/>
      <c r="F53" s="49"/>
      <c r="G53" s="139">
        <f>G54</f>
        <v>0</v>
      </c>
      <c r="H53" s="139">
        <f>H54</f>
        <v>0</v>
      </c>
      <c r="I53" s="139">
        <f>I54</f>
        <v>0</v>
      </c>
    </row>
    <row r="54" spans="1:9" s="1" customFormat="1" ht="43.5" customHeight="1">
      <c r="A54" s="58"/>
      <c r="B54" s="7" t="s">
        <v>270</v>
      </c>
      <c r="C54" s="20" t="s">
        <v>219</v>
      </c>
      <c r="D54" s="20" t="s">
        <v>45</v>
      </c>
      <c r="E54" s="20" t="s">
        <v>53</v>
      </c>
      <c r="F54" s="20" t="s">
        <v>27</v>
      </c>
      <c r="G54" s="140">
        <f>'приложение 8(1)'!F161</f>
        <v>0</v>
      </c>
      <c r="H54" s="140">
        <f>'приложение 8(1)'!G161</f>
        <v>0</v>
      </c>
      <c r="I54" s="140">
        <f>'приложение 8(1)'!H161</f>
        <v>0</v>
      </c>
    </row>
    <row r="55" spans="1:9" s="2" customFormat="1" ht="21.75" customHeight="1">
      <c r="A55" s="58" t="s">
        <v>240</v>
      </c>
      <c r="B55" s="48" t="s">
        <v>220</v>
      </c>
      <c r="C55" s="49" t="s">
        <v>222</v>
      </c>
      <c r="D55" s="49"/>
      <c r="E55" s="49"/>
      <c r="F55" s="49"/>
      <c r="G55" s="139">
        <f>G56+G59</f>
        <v>777</v>
      </c>
      <c r="H55" s="139">
        <f>H56+H59</f>
        <v>1194.1</v>
      </c>
      <c r="I55" s="139">
        <f>I56+I59</f>
        <v>1211.3</v>
      </c>
    </row>
    <row r="56" spans="1:9" s="2" customFormat="1" ht="27" customHeight="1">
      <c r="A56" s="58" t="s">
        <v>241</v>
      </c>
      <c r="B56" s="48" t="s">
        <v>221</v>
      </c>
      <c r="C56" s="49" t="s">
        <v>223</v>
      </c>
      <c r="D56" s="49"/>
      <c r="E56" s="49"/>
      <c r="F56" s="49"/>
      <c r="G56" s="139">
        <f>G57+G58</f>
        <v>777</v>
      </c>
      <c r="H56" s="139">
        <f>H57+H58</f>
        <v>794.1</v>
      </c>
      <c r="I56" s="139">
        <f>I57+I58</f>
        <v>811.3</v>
      </c>
    </row>
    <row r="57" spans="1:9" s="1" customFormat="1" ht="51" customHeight="1">
      <c r="A57" s="58"/>
      <c r="B57" s="17" t="s">
        <v>225</v>
      </c>
      <c r="C57" s="20" t="s">
        <v>224</v>
      </c>
      <c r="D57" s="20" t="s">
        <v>54</v>
      </c>
      <c r="E57" s="20" t="s">
        <v>32</v>
      </c>
      <c r="F57" s="20" t="s">
        <v>26</v>
      </c>
      <c r="G57" s="140">
        <f>'приложение 8(1)'!F167</f>
        <v>273</v>
      </c>
      <c r="H57" s="140">
        <f>'приложение 8(1)'!G167</f>
        <v>290.1</v>
      </c>
      <c r="I57" s="140">
        <f>'приложение 8(1)'!H167</f>
        <v>307.3</v>
      </c>
    </row>
    <row r="58" spans="1:9" s="1" customFormat="1" ht="48" customHeight="1">
      <c r="A58" s="58"/>
      <c r="B58" s="17" t="s">
        <v>227</v>
      </c>
      <c r="C58" s="20" t="s">
        <v>226</v>
      </c>
      <c r="D58" s="20" t="s">
        <v>54</v>
      </c>
      <c r="E58" s="20" t="s">
        <v>32</v>
      </c>
      <c r="F58" s="20" t="s">
        <v>31</v>
      </c>
      <c r="G58" s="140">
        <f>'приложение 8(1)'!F172</f>
        <v>504</v>
      </c>
      <c r="H58" s="140">
        <f>'приложение 8(1)'!G172</f>
        <v>504</v>
      </c>
      <c r="I58" s="140">
        <f>'приложение 8(1)'!H172</f>
        <v>504</v>
      </c>
    </row>
    <row r="59" spans="1:9" s="2" customFormat="1" ht="80.25" customHeight="1">
      <c r="A59" s="58" t="s">
        <v>242</v>
      </c>
      <c r="B59" s="48" t="s">
        <v>153</v>
      </c>
      <c r="C59" s="49" t="s">
        <v>228</v>
      </c>
      <c r="D59" s="49"/>
      <c r="E59" s="49"/>
      <c r="F59" s="49"/>
      <c r="G59" s="139">
        <f>G60</f>
        <v>0</v>
      </c>
      <c r="H59" s="139">
        <f>H60</f>
        <v>400</v>
      </c>
      <c r="I59" s="139">
        <f>I60</f>
        <v>400</v>
      </c>
    </row>
    <row r="60" spans="1:9" s="1" customFormat="1" ht="46.5" customHeight="1">
      <c r="A60" s="58"/>
      <c r="B60" s="17" t="s">
        <v>270</v>
      </c>
      <c r="C60" s="20" t="s">
        <v>229</v>
      </c>
      <c r="D60" s="20" t="s">
        <v>45</v>
      </c>
      <c r="E60" s="20" t="s">
        <v>32</v>
      </c>
      <c r="F60" s="20" t="s">
        <v>66</v>
      </c>
      <c r="G60" s="140">
        <f>'приложение 8(1)'!F177</f>
        <v>0</v>
      </c>
      <c r="H60" s="140">
        <f>'приложение 8(1)'!G177</f>
        <v>400</v>
      </c>
      <c r="I60" s="140">
        <f>'приложение 8(1)'!H177</f>
        <v>400</v>
      </c>
    </row>
    <row r="61" spans="1:9" s="2" customFormat="1" ht="47.25" customHeight="1">
      <c r="A61" s="58" t="s">
        <v>243</v>
      </c>
      <c r="B61" s="48" t="s">
        <v>163</v>
      </c>
      <c r="C61" s="49" t="s">
        <v>165</v>
      </c>
      <c r="D61" s="49"/>
      <c r="E61" s="49"/>
      <c r="F61" s="49"/>
      <c r="G61" s="139">
        <f>G62+G67+G79+G117+G121</f>
        <v>661076.1590000001</v>
      </c>
      <c r="H61" s="139">
        <f>H62+H67+H79+H117+H121</f>
        <v>367578.6302</v>
      </c>
      <c r="I61" s="139">
        <f>I62+I67+I79+I117+I121</f>
        <v>79544.95999999999</v>
      </c>
    </row>
    <row r="62" spans="1:9" s="2" customFormat="1" ht="28.5" customHeight="1">
      <c r="A62" s="58" t="s">
        <v>244</v>
      </c>
      <c r="B62" s="48" t="s">
        <v>164</v>
      </c>
      <c r="C62" s="49" t="s">
        <v>166</v>
      </c>
      <c r="D62" s="49"/>
      <c r="E62" s="49"/>
      <c r="F62" s="49"/>
      <c r="G62" s="139">
        <f>G63</f>
        <v>27269.5</v>
      </c>
      <c r="H62" s="139">
        <f>H63</f>
        <v>27908.3</v>
      </c>
      <c r="I62" s="139">
        <f>I63</f>
        <v>28948.3</v>
      </c>
    </row>
    <row r="63" spans="1:9" s="2" customFormat="1" ht="32.25" customHeight="1">
      <c r="A63" s="58" t="s">
        <v>245</v>
      </c>
      <c r="B63" s="48" t="s">
        <v>167</v>
      </c>
      <c r="C63" s="61" t="s">
        <v>5</v>
      </c>
      <c r="D63" s="49"/>
      <c r="E63" s="49"/>
      <c r="F63" s="49"/>
      <c r="G63" s="139">
        <f>G66+G65+G64</f>
        <v>27269.5</v>
      </c>
      <c r="H63" s="139">
        <f>H66+H65+H64</f>
        <v>27908.3</v>
      </c>
      <c r="I63" s="139">
        <f>I66+I65+I64</f>
        <v>28948.3</v>
      </c>
    </row>
    <row r="64" spans="1:9" s="2" customFormat="1" ht="53.25" customHeight="1">
      <c r="A64" s="58"/>
      <c r="B64" s="17" t="str">
        <f>'приложение 8(1)'!A78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4" s="20" t="s">
        <v>465</v>
      </c>
      <c r="D64" s="20" t="s">
        <v>45</v>
      </c>
      <c r="E64" s="20" t="s">
        <v>27</v>
      </c>
      <c r="F64" s="20" t="s">
        <v>44</v>
      </c>
      <c r="G64" s="140">
        <f>'приложение 8(1)'!F78</f>
        <v>0</v>
      </c>
      <c r="H64" s="140">
        <f>'приложение 8(1)'!G78</f>
        <v>0</v>
      </c>
      <c r="I64" s="140">
        <f>'приложение 8(1)'!H78</f>
        <v>0</v>
      </c>
    </row>
    <row r="65" spans="1:9" s="2" customFormat="1" ht="55.5" customHeight="1">
      <c r="A65" s="58"/>
      <c r="B65" s="17" t="str">
        <f>'приложение 8(1)'!A79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5" s="20" t="s">
        <v>170</v>
      </c>
      <c r="D65" s="20" t="s">
        <v>45</v>
      </c>
      <c r="E65" s="20" t="s">
        <v>27</v>
      </c>
      <c r="F65" s="20" t="s">
        <v>44</v>
      </c>
      <c r="G65" s="140">
        <f>'приложение 8(1)'!F79</f>
        <v>0</v>
      </c>
      <c r="H65" s="140">
        <f>'приложение 8(1)'!G79</f>
        <v>0</v>
      </c>
      <c r="I65" s="140">
        <f>'приложение 8(1)'!H79</f>
        <v>0</v>
      </c>
    </row>
    <row r="66" spans="1:9" s="1" customFormat="1" ht="40.5" customHeight="1">
      <c r="A66" s="58"/>
      <c r="B66" s="17" t="s">
        <v>169</v>
      </c>
      <c r="C66" s="20" t="s">
        <v>170</v>
      </c>
      <c r="D66" s="20" t="s">
        <v>48</v>
      </c>
      <c r="E66" s="20" t="s">
        <v>27</v>
      </c>
      <c r="F66" s="20" t="s">
        <v>44</v>
      </c>
      <c r="G66" s="140">
        <f>'приложение 8(1)'!F80</f>
        <v>27269.5</v>
      </c>
      <c r="H66" s="140">
        <f>'приложение 8(1)'!G80</f>
        <v>27908.3</v>
      </c>
      <c r="I66" s="140">
        <f>'приложение 8(1)'!H80</f>
        <v>28948.3</v>
      </c>
    </row>
    <row r="67" spans="1:9" s="2" customFormat="1" ht="35.25" customHeight="1">
      <c r="A67" s="58" t="s">
        <v>246</v>
      </c>
      <c r="B67" s="48" t="s">
        <v>171</v>
      </c>
      <c r="C67" s="49" t="s">
        <v>172</v>
      </c>
      <c r="D67" s="49"/>
      <c r="E67" s="49"/>
      <c r="F67" s="49"/>
      <c r="G67" s="139">
        <f>G69+G70+G73+G75+G77</f>
        <v>32703.926059999998</v>
      </c>
      <c r="H67" s="139">
        <f>H70+H73+H75+H77</f>
        <v>3319</v>
      </c>
      <c r="I67" s="139">
        <f>I70+I73+I75+I77</f>
        <v>3119</v>
      </c>
    </row>
    <row r="68" spans="1:9" s="173" customFormat="1" ht="35.25" customHeight="1">
      <c r="A68" s="169" t="s">
        <v>579</v>
      </c>
      <c r="B68" s="170" t="str">
        <f>'приложение 8(1)'!A84</f>
        <v>Основное мероприятие "Благоустройство территорий муниципальных образований"</v>
      </c>
      <c r="C68" s="171" t="s">
        <v>575</v>
      </c>
      <c r="D68" s="171"/>
      <c r="E68" s="171"/>
      <c r="F68" s="171"/>
      <c r="G68" s="172">
        <f>G69</f>
        <v>8524.05</v>
      </c>
      <c r="H68" s="172">
        <f>H69</f>
        <v>0</v>
      </c>
      <c r="I68" s="172">
        <f>I69</f>
        <v>0</v>
      </c>
    </row>
    <row r="69" spans="1:9" s="99" customFormat="1" ht="70.5" customHeight="1">
      <c r="A69" s="174"/>
      <c r="B69" s="96" t="str">
        <f>'приложение 8(1)'!A85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C69" s="97" t="s">
        <v>576</v>
      </c>
      <c r="D69" s="97" t="s">
        <v>45</v>
      </c>
      <c r="E69" s="97" t="s">
        <v>27</v>
      </c>
      <c r="F69" s="97" t="s">
        <v>28</v>
      </c>
      <c r="G69" s="175">
        <f>'приложение 8(1)'!F85</f>
        <v>8524.05</v>
      </c>
      <c r="H69" s="175">
        <f>'приложение 8(1)'!G85</f>
        <v>0</v>
      </c>
      <c r="I69" s="175">
        <f>'приложение 8(1)'!H85</f>
        <v>0</v>
      </c>
    </row>
    <row r="70" spans="1:9" s="2" customFormat="1" ht="81" customHeight="1">
      <c r="A70" s="58" t="s">
        <v>421</v>
      </c>
      <c r="B70" s="48" t="str">
        <f>'приложение 8(1)'!A86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0" s="49" t="s">
        <v>416</v>
      </c>
      <c r="D70" s="49"/>
      <c r="E70" s="49"/>
      <c r="F70" s="49"/>
      <c r="G70" s="139">
        <f>G71+G72</f>
        <v>20730.08842</v>
      </c>
      <c r="H70" s="139">
        <f>H71+H72</f>
        <v>2500</v>
      </c>
      <c r="I70" s="139">
        <f>I71+I72</f>
        <v>2500</v>
      </c>
    </row>
    <row r="71" spans="1:9" s="95" customFormat="1" ht="81" customHeight="1">
      <c r="A71" s="94"/>
      <c r="B71" s="17" t="str">
        <f>'приложение 8(1)'!A87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1" s="20" t="s">
        <v>509</v>
      </c>
      <c r="D71" s="20" t="s">
        <v>46</v>
      </c>
      <c r="E71" s="20" t="s">
        <v>27</v>
      </c>
      <c r="F71" s="20" t="s">
        <v>28</v>
      </c>
      <c r="G71" s="140">
        <f>'приложение 8(1)'!F87</f>
        <v>0</v>
      </c>
      <c r="H71" s="140">
        <f>'приложение 8(1)'!G87</f>
        <v>0</v>
      </c>
      <c r="I71" s="140">
        <f>'приложение 8(1)'!H87</f>
        <v>0</v>
      </c>
    </row>
    <row r="72" spans="1:9" s="95" customFormat="1" ht="47.25" customHeight="1">
      <c r="A72" s="94"/>
      <c r="B72" s="17" t="str">
        <f>'приложение 8(1)'!A88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2" s="20" t="s">
        <v>418</v>
      </c>
      <c r="D72" s="20" t="s">
        <v>45</v>
      </c>
      <c r="E72" s="20" t="s">
        <v>27</v>
      </c>
      <c r="F72" s="20" t="s">
        <v>28</v>
      </c>
      <c r="G72" s="140">
        <f>'приложение 8(1)'!F88</f>
        <v>20730.08842</v>
      </c>
      <c r="H72" s="140">
        <f>'приложение 8(1)'!G88</f>
        <v>2500</v>
      </c>
      <c r="I72" s="140">
        <f>'приложение 8(1)'!H88</f>
        <v>2500</v>
      </c>
    </row>
    <row r="73" spans="1:9" s="2" customFormat="1" ht="32.25" customHeight="1">
      <c r="A73" s="58" t="s">
        <v>247</v>
      </c>
      <c r="B73" s="48" t="s">
        <v>173</v>
      </c>
      <c r="C73" s="49" t="s">
        <v>174</v>
      </c>
      <c r="D73" s="49"/>
      <c r="E73" s="49"/>
      <c r="F73" s="49"/>
      <c r="G73" s="139">
        <f>G74</f>
        <v>3030.78764</v>
      </c>
      <c r="H73" s="134">
        <f>H74</f>
        <v>400</v>
      </c>
      <c r="I73" s="103">
        <f>I74</f>
        <v>200</v>
      </c>
    </row>
    <row r="74" spans="1:9" s="1" customFormat="1" ht="48" customHeight="1">
      <c r="A74" s="58"/>
      <c r="B74" s="17" t="s">
        <v>272</v>
      </c>
      <c r="C74" s="20" t="s">
        <v>175</v>
      </c>
      <c r="D74" s="20" t="s">
        <v>45</v>
      </c>
      <c r="E74" s="20" t="s">
        <v>27</v>
      </c>
      <c r="F74" s="20" t="s">
        <v>28</v>
      </c>
      <c r="G74" s="140">
        <f>'приложение 8(1)'!F90</f>
        <v>3030.78764</v>
      </c>
      <c r="H74" s="91">
        <f>'приложение 8(1)'!G90</f>
        <v>400</v>
      </c>
      <c r="I74" s="102">
        <f>'приложение 8(1)'!H90</f>
        <v>200</v>
      </c>
    </row>
    <row r="75" spans="1:9" s="2" customFormat="1" ht="24.75" customHeight="1">
      <c r="A75" s="58" t="s">
        <v>248</v>
      </c>
      <c r="B75" s="48" t="s">
        <v>177</v>
      </c>
      <c r="C75" s="49" t="s">
        <v>176</v>
      </c>
      <c r="D75" s="49"/>
      <c r="E75" s="49"/>
      <c r="F75" s="49"/>
      <c r="G75" s="139">
        <f>G76</f>
        <v>119</v>
      </c>
      <c r="H75" s="134">
        <f>H76</f>
        <v>119</v>
      </c>
      <c r="I75" s="103">
        <f>I76</f>
        <v>119</v>
      </c>
    </row>
    <row r="76" spans="1:9" s="1" customFormat="1" ht="70.5" customHeight="1">
      <c r="A76" s="58"/>
      <c r="B76" s="17" t="str">
        <f>'приложение 8(1)'!A92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6" s="20" t="s">
        <v>178</v>
      </c>
      <c r="D76" s="20" t="s">
        <v>35</v>
      </c>
      <c r="E76" s="20" t="s">
        <v>27</v>
      </c>
      <c r="F76" s="20" t="s">
        <v>28</v>
      </c>
      <c r="G76" s="140">
        <f>'приложение 8(1)'!F92</f>
        <v>119</v>
      </c>
      <c r="H76" s="91">
        <f>'приложение 8(1)'!G92</f>
        <v>119</v>
      </c>
      <c r="I76" s="102">
        <f>'приложение 8(1)'!H92</f>
        <v>119</v>
      </c>
    </row>
    <row r="77" spans="1:9" s="2" customFormat="1" ht="36" customHeight="1">
      <c r="A77" s="58" t="s">
        <v>249</v>
      </c>
      <c r="B77" s="48" t="s">
        <v>179</v>
      </c>
      <c r="C77" s="49" t="s">
        <v>180</v>
      </c>
      <c r="D77" s="49"/>
      <c r="E77" s="49"/>
      <c r="F77" s="49"/>
      <c r="G77" s="139">
        <f>G78</f>
        <v>300</v>
      </c>
      <c r="H77" s="134">
        <f>H78</f>
        <v>300</v>
      </c>
      <c r="I77" s="103">
        <f>I78</f>
        <v>300</v>
      </c>
    </row>
    <row r="78" spans="1:9" s="1" customFormat="1" ht="45" customHeight="1">
      <c r="A78" s="58"/>
      <c r="B78" s="17" t="s">
        <v>273</v>
      </c>
      <c r="C78" s="20" t="s">
        <v>181</v>
      </c>
      <c r="D78" s="20" t="s">
        <v>45</v>
      </c>
      <c r="E78" s="20" t="s">
        <v>27</v>
      </c>
      <c r="F78" s="20" t="s">
        <v>28</v>
      </c>
      <c r="G78" s="140">
        <f>'приложение 8(1)'!F94</f>
        <v>300</v>
      </c>
      <c r="H78" s="91">
        <f>'приложение 8(1)'!G94</f>
        <v>300</v>
      </c>
      <c r="I78" s="102">
        <f>'приложение 8(1)'!H94</f>
        <v>300</v>
      </c>
    </row>
    <row r="79" spans="1:9" s="2" customFormat="1" ht="45" customHeight="1">
      <c r="A79" s="58" t="s">
        <v>250</v>
      </c>
      <c r="B79" s="48" t="s">
        <v>182</v>
      </c>
      <c r="C79" s="49" t="s">
        <v>183</v>
      </c>
      <c r="D79" s="49"/>
      <c r="E79" s="49"/>
      <c r="F79" s="49"/>
      <c r="G79" s="139">
        <f>G80+G82+G86+G95+G91+G98+G100+G103+G110+G115</f>
        <v>577825.04136</v>
      </c>
      <c r="H79" s="139">
        <f>H80+H82+H86+H95+H91+H98+H100+H103+H110+H115</f>
        <v>310609.8302</v>
      </c>
      <c r="I79" s="139">
        <f>I80+I82+I86+I95+I91+I98+I100+I103+I110+I115</f>
        <v>21440.96</v>
      </c>
    </row>
    <row r="80" spans="1:9" s="2" customFormat="1" ht="39.75" customHeight="1">
      <c r="A80" s="58" t="s">
        <v>251</v>
      </c>
      <c r="B80" s="48" t="s">
        <v>457</v>
      </c>
      <c r="C80" s="49" t="s">
        <v>185</v>
      </c>
      <c r="D80" s="49"/>
      <c r="E80" s="49"/>
      <c r="F80" s="49"/>
      <c r="G80" s="139">
        <f>G81</f>
        <v>59367.347</v>
      </c>
      <c r="H80" s="139">
        <f>H81</f>
        <v>5438.6</v>
      </c>
      <c r="I80" s="139">
        <f>I81</f>
        <v>5444.7</v>
      </c>
    </row>
    <row r="81" spans="1:9" s="1" customFormat="1" ht="61.5" customHeight="1">
      <c r="A81" s="58"/>
      <c r="B81" s="17" t="s">
        <v>277</v>
      </c>
      <c r="C81" s="20" t="s">
        <v>186</v>
      </c>
      <c r="D81" s="20" t="s">
        <v>46</v>
      </c>
      <c r="E81" s="20" t="s">
        <v>29</v>
      </c>
      <c r="F81" s="20" t="s">
        <v>26</v>
      </c>
      <c r="G81" s="140">
        <f>'приложение 8(1)'!F100</f>
        <v>59367.347</v>
      </c>
      <c r="H81" s="140">
        <f>'приложение 8(1)'!G100</f>
        <v>5438.6</v>
      </c>
      <c r="I81" s="140">
        <f>'приложение 8(1)'!H100</f>
        <v>5444.7</v>
      </c>
    </row>
    <row r="82" spans="1:9" s="2" customFormat="1" ht="61.5" customHeight="1">
      <c r="A82" s="58" t="s">
        <v>522</v>
      </c>
      <c r="B82" s="48" t="str">
        <f>'приложение 8(1)'!A101</f>
        <v>Основное мероприятие "Переселение граждан из аварийного жилищного фонда, признанного таковым до 01.01.2017 года"</v>
      </c>
      <c r="C82" s="49"/>
      <c r="D82" s="49"/>
      <c r="E82" s="49"/>
      <c r="F82" s="49"/>
      <c r="G82" s="139">
        <f>G83+G84+G85</f>
        <v>49483.60799999999</v>
      </c>
      <c r="H82" s="139">
        <f>H83+H84+H85</f>
        <v>0</v>
      </c>
      <c r="I82" s="139">
        <f>I83+I84+I85</f>
        <v>0</v>
      </c>
    </row>
    <row r="83" spans="1:9" s="1" customFormat="1" ht="84.75" customHeight="1">
      <c r="A83" s="58"/>
      <c r="B83" s="17" t="str">
        <f>'приложение 8(1)'!A102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3" s="20" t="s">
        <v>515</v>
      </c>
      <c r="D83" s="20" t="s">
        <v>46</v>
      </c>
      <c r="E83" s="20" t="s">
        <v>29</v>
      </c>
      <c r="F83" s="20" t="s">
        <v>26</v>
      </c>
      <c r="G83" s="140">
        <f>'приложение 8(1)'!F102</f>
        <v>48479.6</v>
      </c>
      <c r="H83" s="140">
        <f>'приложение 8(1)'!G102</f>
        <v>0</v>
      </c>
      <c r="I83" s="140">
        <f>'приложение 8(1)'!H102</f>
        <v>0</v>
      </c>
    </row>
    <row r="84" spans="1:9" s="1" customFormat="1" ht="76.5" customHeight="1">
      <c r="A84" s="58"/>
      <c r="B84" s="17" t="str">
        <f>'приложение 8(1)'!A103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4" s="20" t="s">
        <v>516</v>
      </c>
      <c r="D84" s="20" t="s">
        <v>46</v>
      </c>
      <c r="E84" s="20" t="s">
        <v>29</v>
      </c>
      <c r="F84" s="20" t="s">
        <v>26</v>
      </c>
      <c r="G84" s="140">
        <f>'приложение 8(1)'!F103</f>
        <v>845.7</v>
      </c>
      <c r="H84" s="140">
        <f>'приложение 8(1)'!G103</f>
        <v>0</v>
      </c>
      <c r="I84" s="140">
        <f>'приложение 8(1)'!H103</f>
        <v>0</v>
      </c>
    </row>
    <row r="85" spans="1:9" s="1" customFormat="1" ht="76.5" customHeight="1">
      <c r="A85" s="58"/>
      <c r="B85" s="17" t="str">
        <f>'приложение 8(1)'!A104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5" s="20" t="s">
        <v>580</v>
      </c>
      <c r="D85" s="20" t="s">
        <v>46</v>
      </c>
      <c r="E85" s="20" t="s">
        <v>29</v>
      </c>
      <c r="F85" s="20" t="s">
        <v>26</v>
      </c>
      <c r="G85" s="140">
        <f>'приложение 8(1)'!F104</f>
        <v>158.308</v>
      </c>
      <c r="H85" s="140">
        <f>'приложение 8(1)'!G104</f>
        <v>0</v>
      </c>
      <c r="I85" s="140">
        <f>'приложение 8(1)'!H104</f>
        <v>0</v>
      </c>
    </row>
    <row r="86" spans="1:9" s="2" customFormat="1" ht="90.75" customHeight="1">
      <c r="A86" s="58" t="s">
        <v>252</v>
      </c>
      <c r="B86" s="48" t="s">
        <v>187</v>
      </c>
      <c r="C86" s="49" t="s">
        <v>188</v>
      </c>
      <c r="D86" s="49"/>
      <c r="E86" s="49"/>
      <c r="F86" s="49"/>
      <c r="G86" s="139">
        <f>G87+G88+G89+G90</f>
        <v>6064.57961</v>
      </c>
      <c r="H86" s="139">
        <f>H87+H88+H89+H90</f>
        <v>4700</v>
      </c>
      <c r="I86" s="139">
        <f>I87+I88+I89+I90</f>
        <v>4700</v>
      </c>
    </row>
    <row r="87" spans="1:9" s="2" customFormat="1" ht="44.25" customHeight="1">
      <c r="A87" s="58"/>
      <c r="B87" s="7" t="str">
        <f>'приложение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87" s="20" t="s">
        <v>189</v>
      </c>
      <c r="D87" s="20" t="s">
        <v>45</v>
      </c>
      <c r="E87" s="20" t="s">
        <v>29</v>
      </c>
      <c r="F87" s="20" t="s">
        <v>26</v>
      </c>
      <c r="G87" s="140">
        <f>'приложение 8(1)'!F106</f>
        <v>0</v>
      </c>
      <c r="H87" s="140">
        <f>'приложение 8(1)'!G106</f>
        <v>0</v>
      </c>
      <c r="I87" s="140">
        <f>'приложение 8(1)'!H106</f>
        <v>0</v>
      </c>
    </row>
    <row r="88" spans="1:9" s="2" customFormat="1" ht="90" customHeight="1">
      <c r="A88" s="58"/>
      <c r="B88" s="7" t="str">
        <f>'приложение 8(1)'!A117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88" s="20" t="s">
        <v>528</v>
      </c>
      <c r="D88" s="20" t="s">
        <v>45</v>
      </c>
      <c r="E88" s="20" t="s">
        <v>29</v>
      </c>
      <c r="F88" s="20" t="s">
        <v>30</v>
      </c>
      <c r="G88" s="140">
        <f>'приложение 8(1)'!F117</f>
        <v>1109.57961</v>
      </c>
      <c r="H88" s="140">
        <f>'приложение 8(1)'!G117</f>
        <v>0</v>
      </c>
      <c r="I88" s="140">
        <f>'приложение 8(1)'!H117</f>
        <v>0</v>
      </c>
    </row>
    <row r="89" spans="1:9" s="1" customFormat="1" ht="44.25" customHeight="1">
      <c r="A89" s="58"/>
      <c r="B89" s="7" t="s">
        <v>270</v>
      </c>
      <c r="C89" s="20" t="s">
        <v>189</v>
      </c>
      <c r="D89" s="20" t="s">
        <v>45</v>
      </c>
      <c r="E89" s="20" t="s">
        <v>29</v>
      </c>
      <c r="F89" s="20" t="s">
        <v>30</v>
      </c>
      <c r="G89" s="140">
        <f>'приложение 8(1)'!F118</f>
        <v>4955</v>
      </c>
      <c r="H89" s="140">
        <f>'приложение 8(1)'!G118</f>
        <v>4700</v>
      </c>
      <c r="I89" s="140">
        <f>'приложение 8(1)'!H118</f>
        <v>4700</v>
      </c>
    </row>
    <row r="90" spans="1:9" s="1" customFormat="1" ht="44.25" customHeight="1">
      <c r="A90" s="58"/>
      <c r="B90" s="7" t="s">
        <v>270</v>
      </c>
      <c r="C90" s="20" t="s">
        <v>189</v>
      </c>
      <c r="D90" s="20" t="s">
        <v>45</v>
      </c>
      <c r="E90" s="20" t="s">
        <v>29</v>
      </c>
      <c r="F90" s="20" t="s">
        <v>31</v>
      </c>
      <c r="G90" s="140">
        <f>'приложение 8(1)'!F125</f>
        <v>0</v>
      </c>
      <c r="H90" s="140">
        <f>'приложение 8(1)'!G125</f>
        <v>0</v>
      </c>
      <c r="I90" s="140">
        <f>'приложение 8(1)'!H125</f>
        <v>0</v>
      </c>
    </row>
    <row r="91" spans="1:9" s="2" customFormat="1" ht="45" customHeight="1" hidden="1">
      <c r="A91" s="58" t="s">
        <v>253</v>
      </c>
      <c r="B91" s="48" t="s">
        <v>190</v>
      </c>
      <c r="C91" s="20" t="s">
        <v>191</v>
      </c>
      <c r="D91" s="20"/>
      <c r="E91" s="20"/>
      <c r="F91" s="20"/>
      <c r="G91" s="139">
        <f>G93+G92</f>
        <v>0</v>
      </c>
      <c r="H91" s="139">
        <f>H93+H92</f>
        <v>0</v>
      </c>
      <c r="I91" s="139">
        <f>I93+I92</f>
        <v>0</v>
      </c>
    </row>
    <row r="92" spans="1:9" s="2" customFormat="1" ht="67.5" customHeight="1" hidden="1">
      <c r="A92" s="58"/>
      <c r="B92" s="17" t="str">
        <f>'приложение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2" s="20" t="s">
        <v>189</v>
      </c>
      <c r="D92" s="20" t="s">
        <v>45</v>
      </c>
      <c r="E92" s="20" t="s">
        <v>29</v>
      </c>
      <c r="F92" s="20" t="s">
        <v>30</v>
      </c>
      <c r="G92" s="139">
        <v>0</v>
      </c>
      <c r="H92" s="139">
        <v>0</v>
      </c>
      <c r="I92" s="139">
        <v>0</v>
      </c>
    </row>
    <row r="93" spans="1:9" s="1" customFormat="1" ht="70.5" customHeight="1" hidden="1">
      <c r="A93" s="58"/>
      <c r="B93" s="17" t="s">
        <v>276</v>
      </c>
      <c r="C93" s="20" t="s">
        <v>189</v>
      </c>
      <c r="D93" s="20" t="s">
        <v>45</v>
      </c>
      <c r="E93" s="20" t="s">
        <v>29</v>
      </c>
      <c r="F93" s="20" t="s">
        <v>30</v>
      </c>
      <c r="G93" s="140">
        <f>'приложение 8(1)'!F107</f>
        <v>0</v>
      </c>
      <c r="H93" s="140">
        <f>'приложение 8(1)'!G107</f>
        <v>0</v>
      </c>
      <c r="I93" s="140">
        <f>'приложение 8(1)'!H107</f>
        <v>0</v>
      </c>
    </row>
    <row r="94" spans="1:9" s="1" customFormat="1" ht="46.5" customHeight="1" hidden="1">
      <c r="A94" s="58"/>
      <c r="B94" s="17" t="e">
        <f>'приложение 8(1)'!#REF!</f>
        <v>#REF!</v>
      </c>
      <c r="C94" s="20" t="s">
        <v>189</v>
      </c>
      <c r="D94" s="20" t="s">
        <v>45</v>
      </c>
      <c r="E94" s="20" t="s">
        <v>29</v>
      </c>
      <c r="F94" s="20" t="s">
        <v>31</v>
      </c>
      <c r="G94" s="140">
        <v>0</v>
      </c>
      <c r="H94" s="140">
        <v>0</v>
      </c>
      <c r="I94" s="140">
        <v>0</v>
      </c>
    </row>
    <row r="95" spans="1:9" s="2" customFormat="1" ht="46.5" customHeight="1">
      <c r="A95" s="58" t="s">
        <v>253</v>
      </c>
      <c r="B95" s="48" t="str">
        <f>'приложение 8(1)'!A108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95" s="49"/>
      <c r="D95" s="49"/>
      <c r="E95" s="49"/>
      <c r="F95" s="49"/>
      <c r="G95" s="139">
        <f>G96+G97</f>
        <v>8569.07</v>
      </c>
      <c r="H95" s="139">
        <f>H96+H97</f>
        <v>256.56</v>
      </c>
      <c r="I95" s="139">
        <f>I96+I97</f>
        <v>38.26</v>
      </c>
    </row>
    <row r="96" spans="1:9" s="95" customFormat="1" ht="79.5" customHeight="1">
      <c r="A96" s="94"/>
      <c r="B96" s="17" t="str">
        <f>'приложение 8(1)'!A109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6" s="20" t="s">
        <v>520</v>
      </c>
      <c r="D96" s="20" t="s">
        <v>46</v>
      </c>
      <c r="E96" s="20" t="s">
        <v>29</v>
      </c>
      <c r="F96" s="20" t="s">
        <v>26</v>
      </c>
      <c r="G96" s="140">
        <f>'приложение 8(1)'!F109</f>
        <v>5441.900000000001</v>
      </c>
      <c r="H96" s="140">
        <f>'приложение 8(1)'!G109</f>
        <v>256.56</v>
      </c>
      <c r="I96" s="140">
        <f>'приложение 8(1)'!H109</f>
        <v>38.26</v>
      </c>
    </row>
    <row r="97" spans="1:9" s="95" customFormat="1" ht="99.75" customHeight="1">
      <c r="A97" s="94"/>
      <c r="B97" s="17" t="str">
        <f>'приложение 8(1)'!A110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7" s="20" t="s">
        <v>521</v>
      </c>
      <c r="D97" s="20" t="s">
        <v>46</v>
      </c>
      <c r="E97" s="20" t="s">
        <v>29</v>
      </c>
      <c r="F97" s="20" t="s">
        <v>26</v>
      </c>
      <c r="G97" s="140">
        <f>'приложение 8(1)'!F110</f>
        <v>3127.17</v>
      </c>
      <c r="H97" s="140">
        <f>'приложение 8(1)'!G110</f>
        <v>0</v>
      </c>
      <c r="I97" s="140">
        <f>'приложение 8(1)'!H110</f>
        <v>0</v>
      </c>
    </row>
    <row r="98" spans="1:9" s="2" customFormat="1" ht="49.5" customHeight="1">
      <c r="A98" s="58" t="s">
        <v>254</v>
      </c>
      <c r="B98" s="48" t="s">
        <v>193</v>
      </c>
      <c r="C98" s="49" t="s">
        <v>194</v>
      </c>
      <c r="D98" s="49"/>
      <c r="E98" s="49"/>
      <c r="F98" s="49"/>
      <c r="G98" s="139">
        <f>G99</f>
        <v>53.7</v>
      </c>
      <c r="H98" s="139">
        <f>H99</f>
        <v>55.8</v>
      </c>
      <c r="I98" s="139">
        <f>I99</f>
        <v>58</v>
      </c>
    </row>
    <row r="99" spans="1:9" s="1" customFormat="1" ht="48.75" customHeight="1">
      <c r="A99" s="58"/>
      <c r="B99" s="17" t="s">
        <v>195</v>
      </c>
      <c r="C99" s="20" t="s">
        <v>196</v>
      </c>
      <c r="D99" s="20" t="s">
        <v>48</v>
      </c>
      <c r="E99" s="20" t="s">
        <v>29</v>
      </c>
      <c r="F99" s="20" t="s">
        <v>26</v>
      </c>
      <c r="G99" s="140">
        <f>'приложение 8(1)'!F112</f>
        <v>53.7</v>
      </c>
      <c r="H99" s="140">
        <f>'приложение 8(1)'!G112</f>
        <v>55.8</v>
      </c>
      <c r="I99" s="140">
        <f>'приложение 8(1)'!H112</f>
        <v>58</v>
      </c>
    </row>
    <row r="100" spans="1:9" s="2" customFormat="1" ht="35.25" customHeight="1">
      <c r="A100" s="58" t="s">
        <v>255</v>
      </c>
      <c r="B100" s="60" t="s">
        <v>197</v>
      </c>
      <c r="C100" s="49" t="s">
        <v>198</v>
      </c>
      <c r="D100" s="49"/>
      <c r="E100" s="49"/>
      <c r="F100" s="49"/>
      <c r="G100" s="139">
        <f>G101+G102</f>
        <v>258.58776</v>
      </c>
      <c r="H100" s="139">
        <f>H101+H102</f>
        <v>300</v>
      </c>
      <c r="I100" s="139">
        <f>I101+I102</f>
        <v>300</v>
      </c>
    </row>
    <row r="101" spans="1:9" s="1" customFormat="1" ht="48" customHeight="1">
      <c r="A101" s="58"/>
      <c r="B101" s="7" t="s">
        <v>274</v>
      </c>
      <c r="C101" s="20" t="s">
        <v>199</v>
      </c>
      <c r="D101" s="20" t="s">
        <v>45</v>
      </c>
      <c r="E101" s="20" t="s">
        <v>29</v>
      </c>
      <c r="F101" s="20" t="s">
        <v>31</v>
      </c>
      <c r="G101" s="140">
        <f>'приложение 8(1)'!F127</f>
        <v>14.292</v>
      </c>
      <c r="H101" s="140">
        <f>'приложение 8(1)'!G127</f>
        <v>300</v>
      </c>
      <c r="I101" s="140">
        <f>'приложение 8(1)'!H127</f>
        <v>300</v>
      </c>
    </row>
    <row r="102" spans="1:9" s="1" customFormat="1" ht="48" customHeight="1">
      <c r="A102" s="58"/>
      <c r="B102" s="7" t="str">
        <f>'приложение 8(1)'!A128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2" s="20" t="s">
        <v>594</v>
      </c>
      <c r="D102" s="20" t="s">
        <v>45</v>
      </c>
      <c r="E102" s="20" t="s">
        <v>29</v>
      </c>
      <c r="F102" s="20" t="s">
        <v>31</v>
      </c>
      <c r="G102" s="140">
        <f>'приложение 8(1)'!F128</f>
        <v>244.29576</v>
      </c>
      <c r="H102" s="140">
        <v>0</v>
      </c>
      <c r="I102" s="140">
        <v>0</v>
      </c>
    </row>
    <row r="103" spans="1:9" s="2" customFormat="1" ht="60" customHeight="1">
      <c r="A103" s="58" t="s">
        <v>256</v>
      </c>
      <c r="B103" s="60" t="s">
        <v>210</v>
      </c>
      <c r="C103" s="49" t="s">
        <v>211</v>
      </c>
      <c r="D103" s="49"/>
      <c r="E103" s="49"/>
      <c r="F103" s="49"/>
      <c r="G103" s="139">
        <f>G104+G105+G106+G107+G108+G109</f>
        <v>441400.38899</v>
      </c>
      <c r="H103" s="139">
        <f>H104+H105+H106+H107+H108+H109</f>
        <v>291158.8702</v>
      </c>
      <c r="I103" s="139">
        <f>I104+I105+I106+I107+I108+I109</f>
        <v>2200</v>
      </c>
    </row>
    <row r="104" spans="1:9" s="1" customFormat="1" ht="70.5" customHeight="1">
      <c r="A104" s="58"/>
      <c r="B104" s="7" t="s">
        <v>279</v>
      </c>
      <c r="C104" s="20" t="s">
        <v>212</v>
      </c>
      <c r="D104" s="20" t="s">
        <v>46</v>
      </c>
      <c r="E104" s="20" t="s">
        <v>29</v>
      </c>
      <c r="F104" s="20" t="s">
        <v>29</v>
      </c>
      <c r="G104" s="140">
        <f>'приложение 8(1)'!F145</f>
        <v>4693.50643</v>
      </c>
      <c r="H104" s="140">
        <f>'приложение 8(1)'!G145</f>
        <v>291158.8702</v>
      </c>
      <c r="I104" s="140">
        <f>'приложение 8(1)'!H145</f>
        <v>2200</v>
      </c>
    </row>
    <row r="105" spans="1:9" s="1" customFormat="1" ht="70.5" customHeight="1">
      <c r="A105" s="58"/>
      <c r="B105" s="7" t="str">
        <f>'приложение 8(1)'!A146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05" s="20" t="s">
        <v>581</v>
      </c>
      <c r="D105" s="20" t="s">
        <v>46</v>
      </c>
      <c r="E105" s="20" t="s">
        <v>29</v>
      </c>
      <c r="F105" s="20" t="s">
        <v>29</v>
      </c>
      <c r="G105" s="140">
        <f>'приложение 8(1)'!F146</f>
        <v>1890.42039</v>
      </c>
      <c r="H105" s="140">
        <f>'приложение 8(1)'!G146</f>
        <v>0</v>
      </c>
      <c r="I105" s="140">
        <f>'приложение 8(1)'!H146</f>
        <v>0</v>
      </c>
    </row>
    <row r="106" spans="1:9" s="1" customFormat="1" ht="70.5" customHeight="1">
      <c r="A106" s="58"/>
      <c r="B106" s="7" t="str">
        <f>'приложение 8(1)'!A147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C106" s="20" t="s">
        <v>568</v>
      </c>
      <c r="D106" s="20" t="s">
        <v>45</v>
      </c>
      <c r="E106" s="20" t="s">
        <v>29</v>
      </c>
      <c r="F106" s="20" t="s">
        <v>29</v>
      </c>
      <c r="G106" s="140">
        <f>'приложение 8(1)'!F147</f>
        <v>0</v>
      </c>
      <c r="H106" s="140">
        <f>'приложение 8(1)'!G147</f>
        <v>0</v>
      </c>
      <c r="I106" s="140">
        <f>'приложение 8(1)'!H147</f>
        <v>0</v>
      </c>
    </row>
    <row r="107" spans="1:9" s="1" customFormat="1" ht="70.5" customHeight="1">
      <c r="A107" s="58"/>
      <c r="B107" s="7" t="str">
        <f>'приложение 8(1)'!A148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07" s="20" t="s">
        <v>568</v>
      </c>
      <c r="D107" s="20" t="s">
        <v>46</v>
      </c>
      <c r="E107" s="20" t="s">
        <v>29</v>
      </c>
      <c r="F107" s="20" t="s">
        <v>29</v>
      </c>
      <c r="G107" s="140">
        <f>'приложение 8(1)'!F148</f>
        <v>432694.2</v>
      </c>
      <c r="H107" s="140">
        <f>'приложение 8(1)'!G148</f>
        <v>0</v>
      </c>
      <c r="I107" s="140">
        <f>'приложение 8(1)'!H148</f>
        <v>0</v>
      </c>
    </row>
    <row r="108" spans="1:9" s="1" customFormat="1" ht="70.5" customHeight="1">
      <c r="A108" s="58"/>
      <c r="B108" s="7" t="str">
        <f>'приложение 8(1)'!A149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108" s="20" t="s">
        <v>568</v>
      </c>
      <c r="D108" s="20" t="s">
        <v>35</v>
      </c>
      <c r="E108" s="20" t="s">
        <v>29</v>
      </c>
      <c r="F108" s="20" t="s">
        <v>29</v>
      </c>
      <c r="G108" s="140">
        <f>'приложение 8(1)'!F149</f>
        <v>0</v>
      </c>
      <c r="H108" s="140">
        <f>'приложение 8(1)'!G149</f>
        <v>0</v>
      </c>
      <c r="I108" s="140">
        <f>'приложение 8(1)'!H149</f>
        <v>0</v>
      </c>
    </row>
    <row r="109" spans="1:9" s="1" customFormat="1" ht="70.5" customHeight="1">
      <c r="A109" s="58"/>
      <c r="B109" s="7" t="str">
        <f>'приложение 8(1)'!A150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09" s="20" t="s">
        <v>460</v>
      </c>
      <c r="D109" s="20" t="s">
        <v>46</v>
      </c>
      <c r="E109" s="20" t="s">
        <v>29</v>
      </c>
      <c r="F109" s="20" t="s">
        <v>29</v>
      </c>
      <c r="G109" s="140">
        <f>'приложение 8(1)'!F150</f>
        <v>2122.26217</v>
      </c>
      <c r="H109" s="140">
        <f>'приложение 8(1)'!G150</f>
        <v>0</v>
      </c>
      <c r="I109" s="140">
        <f>'приложение 8(1)'!H150</f>
        <v>0</v>
      </c>
    </row>
    <row r="110" spans="1:9" s="2" customFormat="1" ht="42.75" customHeight="1">
      <c r="A110" s="58" t="s">
        <v>422</v>
      </c>
      <c r="B110" s="60" t="str">
        <f>'приложение 8(1)'!A129</f>
        <v>Основное мероприятие "Региональный проект "Формирование комфортной городской среды""</v>
      </c>
      <c r="C110" s="49" t="s">
        <v>411</v>
      </c>
      <c r="D110" s="49"/>
      <c r="E110" s="49"/>
      <c r="F110" s="49"/>
      <c r="G110" s="139">
        <f>G111+G112+G113+G114</f>
        <v>1589.76</v>
      </c>
      <c r="H110" s="139">
        <f>H111+H112+H113+H114</f>
        <v>500</v>
      </c>
      <c r="I110" s="139">
        <f>I111+I112+I113+I114</f>
        <v>500</v>
      </c>
    </row>
    <row r="111" spans="1:9" s="95" customFormat="1" ht="70.5" customHeight="1">
      <c r="A111" s="94"/>
      <c r="B111" s="7" t="str">
        <f>'приложение 8(1)'!A130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1" s="20" t="s">
        <v>412</v>
      </c>
      <c r="D111" s="20" t="s">
        <v>45</v>
      </c>
      <c r="E111" s="20" t="s">
        <v>29</v>
      </c>
      <c r="F111" s="20" t="s">
        <v>31</v>
      </c>
      <c r="G111" s="140">
        <v>0</v>
      </c>
      <c r="H111" s="140">
        <v>0</v>
      </c>
      <c r="I111" s="140">
        <v>0</v>
      </c>
    </row>
    <row r="112" spans="1:9" s="95" customFormat="1" ht="53.25" customHeight="1">
      <c r="A112" s="94"/>
      <c r="B112" s="7" t="str">
        <f>'приложение 8(1)'!A132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12" s="20" t="s">
        <v>461</v>
      </c>
      <c r="D112" s="20" t="s">
        <v>45</v>
      </c>
      <c r="E112" s="20" t="s">
        <v>29</v>
      </c>
      <c r="F112" s="20" t="s">
        <v>31</v>
      </c>
      <c r="G112" s="140">
        <f>'приложение 8(1)'!F132</f>
        <v>0</v>
      </c>
      <c r="H112" s="140">
        <f>'приложение 8(1)'!G132</f>
        <v>0</v>
      </c>
      <c r="I112" s="140">
        <f>'приложение 8(1)'!H132</f>
        <v>0</v>
      </c>
    </row>
    <row r="113" spans="1:9" s="95" customFormat="1" ht="49.5" customHeight="1">
      <c r="A113" s="94"/>
      <c r="B113" s="7" t="str">
        <f>'приложение 8(1)'!A133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3" s="20" t="s">
        <v>414</v>
      </c>
      <c r="D113" s="20" t="s">
        <v>45</v>
      </c>
      <c r="E113" s="20" t="s">
        <v>29</v>
      </c>
      <c r="F113" s="20" t="s">
        <v>31</v>
      </c>
      <c r="G113" s="140">
        <f>'приложение 8(1)'!F133</f>
        <v>0</v>
      </c>
      <c r="H113" s="140">
        <f>'приложение 8(1)'!G133</f>
        <v>500</v>
      </c>
      <c r="I113" s="140">
        <f>'приложение 8(1)'!H133</f>
        <v>500</v>
      </c>
    </row>
    <row r="114" spans="1:9" s="95" customFormat="1" ht="49.5" customHeight="1">
      <c r="A114" s="94"/>
      <c r="B114" s="7" t="str">
        <f>'приложение 8(1)'!A120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4" s="20" t="s">
        <v>414</v>
      </c>
      <c r="D114" s="20" t="s">
        <v>45</v>
      </c>
      <c r="E114" s="20" t="s">
        <v>29</v>
      </c>
      <c r="F114" s="20" t="s">
        <v>30</v>
      </c>
      <c r="G114" s="140">
        <f>'приложение 8(1)'!F120</f>
        <v>1589.76</v>
      </c>
      <c r="H114" s="140">
        <f>'приложение 8(1)'!G120</f>
        <v>0</v>
      </c>
      <c r="I114" s="140">
        <f>'приложение 8(1)'!H120</f>
        <v>0</v>
      </c>
    </row>
    <row r="115" spans="1:9" s="2" customFormat="1" ht="49.5" customHeight="1">
      <c r="A115" s="58" t="s">
        <v>507</v>
      </c>
      <c r="B115" s="60" t="s">
        <v>503</v>
      </c>
      <c r="C115" s="49" t="s">
        <v>504</v>
      </c>
      <c r="D115" s="49"/>
      <c r="E115" s="49"/>
      <c r="F115" s="49"/>
      <c r="G115" s="139">
        <f>G116</f>
        <v>11038</v>
      </c>
      <c r="H115" s="139">
        <f>H116</f>
        <v>8200</v>
      </c>
      <c r="I115" s="139">
        <f>I116</f>
        <v>8200</v>
      </c>
    </row>
    <row r="116" spans="1:9" s="95" customFormat="1" ht="49.5" customHeight="1">
      <c r="A116" s="94"/>
      <c r="B116" s="7" t="str">
        <f>'приложение 7 (1)'!A132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6" s="20" t="s">
        <v>502</v>
      </c>
      <c r="D116" s="20" t="s">
        <v>45</v>
      </c>
      <c r="E116" s="20" t="s">
        <v>29</v>
      </c>
      <c r="F116" s="20" t="s">
        <v>31</v>
      </c>
      <c r="G116" s="140">
        <f>'приложение 8(1)'!F130</f>
        <v>11038</v>
      </c>
      <c r="H116" s="140">
        <f>'приложение 8(1)'!G130</f>
        <v>8200</v>
      </c>
      <c r="I116" s="140">
        <f>'приложение 8(1)'!H130</f>
        <v>8200</v>
      </c>
    </row>
    <row r="117" spans="1:9" s="2" customFormat="1" ht="33.75" customHeight="1">
      <c r="A117" s="58" t="s">
        <v>257</v>
      </c>
      <c r="B117" s="60" t="s">
        <v>201</v>
      </c>
      <c r="C117" s="49" t="s">
        <v>202</v>
      </c>
      <c r="D117" s="49"/>
      <c r="E117" s="49"/>
      <c r="F117" s="49"/>
      <c r="G117" s="139">
        <f>G118</f>
        <v>7618.8</v>
      </c>
      <c r="H117" s="139">
        <f>H118</f>
        <v>8131.5</v>
      </c>
      <c r="I117" s="139">
        <f>I118</f>
        <v>8426.7</v>
      </c>
    </row>
    <row r="118" spans="1:9" s="2" customFormat="1" ht="48" customHeight="1">
      <c r="A118" s="58" t="s">
        <v>258</v>
      </c>
      <c r="B118" s="60" t="s">
        <v>200</v>
      </c>
      <c r="C118" s="49" t="s">
        <v>204</v>
      </c>
      <c r="D118" s="49"/>
      <c r="E118" s="49"/>
      <c r="F118" s="49"/>
      <c r="G118" s="139">
        <f>G119+G120</f>
        <v>7618.8</v>
      </c>
      <c r="H118" s="139">
        <f>H119+H120</f>
        <v>8131.5</v>
      </c>
      <c r="I118" s="139">
        <f>I119+I120</f>
        <v>8426.7</v>
      </c>
    </row>
    <row r="119" spans="1:9" s="2" customFormat="1" ht="42" customHeight="1">
      <c r="A119" s="58"/>
      <c r="B119" s="7" t="str">
        <f>'приложение 8(1)'!A136</f>
        <v>Расходы на уличное освещение (закупка товаров, работ и услуг для обеспечения государственных (муниципальных) нужд) </v>
      </c>
      <c r="C119" s="20" t="s">
        <v>526</v>
      </c>
      <c r="D119" s="20" t="s">
        <v>45</v>
      </c>
      <c r="E119" s="20" t="s">
        <v>29</v>
      </c>
      <c r="F119" s="20" t="s">
        <v>31</v>
      </c>
      <c r="G119" s="140">
        <f>'приложение 8(1)'!F136</f>
        <v>1500</v>
      </c>
      <c r="H119" s="140">
        <f>'приложение 8(1)'!G136</f>
        <v>0</v>
      </c>
      <c r="I119" s="140">
        <f>'приложение 8(1)'!H136</f>
        <v>0</v>
      </c>
    </row>
    <row r="120" spans="1:9" s="1" customFormat="1" ht="48" customHeight="1">
      <c r="A120" s="58"/>
      <c r="B120" s="7" t="s">
        <v>280</v>
      </c>
      <c r="C120" s="20" t="s">
        <v>203</v>
      </c>
      <c r="D120" s="20" t="s">
        <v>45</v>
      </c>
      <c r="E120" s="20" t="s">
        <v>29</v>
      </c>
      <c r="F120" s="20" t="s">
        <v>31</v>
      </c>
      <c r="G120" s="140">
        <f>'приложение 8(1)'!F137</f>
        <v>6118.8</v>
      </c>
      <c r="H120" s="140">
        <f>'приложение 8(1)'!G137</f>
        <v>8131.5</v>
      </c>
      <c r="I120" s="140">
        <f>'приложение 8(1)'!H137</f>
        <v>8426.7</v>
      </c>
    </row>
    <row r="121" spans="1:9" s="2" customFormat="1" ht="32.25" customHeight="1">
      <c r="A121" s="58" t="s">
        <v>259</v>
      </c>
      <c r="B121" s="60" t="s">
        <v>205</v>
      </c>
      <c r="C121" s="49" t="s">
        <v>206</v>
      </c>
      <c r="D121" s="49"/>
      <c r="E121" s="49"/>
      <c r="F121" s="49"/>
      <c r="G121" s="139">
        <f aca="true" t="shared" si="0" ref="G121:I122">G122</f>
        <v>15658.89158</v>
      </c>
      <c r="H121" s="139">
        <f t="shared" si="0"/>
        <v>17610</v>
      </c>
      <c r="I121" s="139">
        <f t="shared" si="0"/>
        <v>17610</v>
      </c>
    </row>
    <row r="122" spans="1:9" s="2" customFormat="1" ht="77.25" customHeight="1">
      <c r="A122" s="58" t="s">
        <v>260</v>
      </c>
      <c r="B122" s="60" t="s">
        <v>153</v>
      </c>
      <c r="C122" s="49" t="s">
        <v>207</v>
      </c>
      <c r="D122" s="49"/>
      <c r="E122" s="49"/>
      <c r="F122" s="49"/>
      <c r="G122" s="139">
        <f t="shared" si="0"/>
        <v>15658.89158</v>
      </c>
      <c r="H122" s="139">
        <f t="shared" si="0"/>
        <v>17610</v>
      </c>
      <c r="I122" s="139">
        <f t="shared" si="0"/>
        <v>17610</v>
      </c>
    </row>
    <row r="123" spans="1:9" s="1" customFormat="1" ht="30.75" customHeight="1">
      <c r="A123" s="58"/>
      <c r="B123" s="7" t="s">
        <v>208</v>
      </c>
      <c r="C123" s="20" t="s">
        <v>209</v>
      </c>
      <c r="D123" s="20" t="s">
        <v>48</v>
      </c>
      <c r="E123" s="20" t="s">
        <v>29</v>
      </c>
      <c r="F123" s="20" t="s">
        <v>31</v>
      </c>
      <c r="G123" s="140">
        <f>'приложение 8(1)'!F140</f>
        <v>15658.89158</v>
      </c>
      <c r="H123" s="140">
        <f>'приложение 8(1)'!G140</f>
        <v>17610</v>
      </c>
      <c r="I123" s="140">
        <f>'приложение 8(1)'!H140</f>
        <v>17610</v>
      </c>
    </row>
  </sheetData>
  <sheetProtection/>
  <autoFilter ref="A13:I123"/>
  <mergeCells count="2">
    <mergeCell ref="A9:I9"/>
    <mergeCell ref="A10:I10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7" r:id="rId1"/>
  <rowBreaks count="2" manualBreakCount="2">
    <brk id="41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АДМ1</cp:lastModifiedBy>
  <cp:lastPrinted>2020-10-12T08:06:52Z</cp:lastPrinted>
  <dcterms:created xsi:type="dcterms:W3CDTF">2008-11-17T10:13:17Z</dcterms:created>
  <dcterms:modified xsi:type="dcterms:W3CDTF">2020-11-09T06:32:36Z</dcterms:modified>
  <cp:category/>
  <cp:version/>
  <cp:contentType/>
  <cp:contentStatus/>
</cp:coreProperties>
</file>