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695" windowWidth="14955" windowHeight="10260" tabRatio="923" activeTab="6"/>
  </bookViews>
  <sheets>
    <sheet name="приложение 1 (2)" sheetId="1" r:id="rId1"/>
    <sheet name="приложение 2 (1)" sheetId="2" r:id="rId2"/>
    <sheet name="приложение 3 (1)" sheetId="3" state="hidden" r:id="rId3"/>
    <sheet name="приложение 4 (1)" sheetId="4" state="hidden" r:id="rId4"/>
    <sheet name="приложение 5 (1)" sheetId="5" state="hidden" r:id="rId5"/>
    <sheet name="приложение 6 (1)" sheetId="6" state="hidden" r:id="rId6"/>
    <sheet name="приложение 7 (1)" sheetId="7" r:id="rId7"/>
    <sheet name="приложение 8(1)" sheetId="8" r:id="rId8"/>
    <sheet name="приложение 9(1)" sheetId="9" r:id="rId9"/>
    <sheet name="приложение 10(1)" sheetId="10" state="hidden" r:id="rId10"/>
    <sheet name="приложение 11(1)" sheetId="11" state="hidden" r:id="rId11"/>
    <sheet name="приложение 12(2)" sheetId="12" state="hidden" r:id="rId12"/>
    <sheet name="Лист1" sheetId="13" state="hidden" r:id="rId13"/>
  </sheets>
  <definedNames>
    <definedName name="_xlnm._FilterDatabase" localSheetId="6" hidden="1">'приложение 7 (1)'!$A$14:$I$195</definedName>
    <definedName name="_xlnm._FilterDatabase" localSheetId="7" hidden="1">'приложение 8(1)'!$A$13:$H$193</definedName>
    <definedName name="_xlnm._FilterDatabase" localSheetId="8" hidden="1">'приложение 9(1)'!$A$13:$I$137</definedName>
    <definedName name="_xlnm.Print_Area" localSheetId="0">'приложение 1 (2)'!$A$1:$E$27</definedName>
    <definedName name="_xlnm.Print_Area" localSheetId="9">'приложение 10(1)'!$A$1:$H$17</definedName>
    <definedName name="_xlnm.Print_Area" localSheetId="10">'приложение 11(1)'!$A$1:$E$20</definedName>
    <definedName name="_xlnm.Print_Area" localSheetId="11">'приложение 12(2)'!$A$1:$E$22</definedName>
    <definedName name="_xlnm.Print_Area" localSheetId="1">'приложение 2 (1)'!$A$1:$E$69</definedName>
    <definedName name="_xlnm.Print_Area" localSheetId="2">'приложение 3 (1)'!$A$1:$C$25</definedName>
    <definedName name="_xlnm.Print_Area" localSheetId="3">'приложение 4 (1)'!$A$1:$C$18</definedName>
    <definedName name="_xlnm.Print_Area" localSheetId="4">'приложение 5 (1)'!$A$1:$C$54</definedName>
    <definedName name="_xlnm.Print_Area" localSheetId="5">'приложение 6 (1)'!$A$1:$C$17</definedName>
    <definedName name="_xlnm.Print_Area" localSheetId="6">'приложение 7 (1)'!$A$1:$I$201</definedName>
    <definedName name="_xlnm.Print_Area" localSheetId="7">'приложение 8(1)'!$A$1:$H$199</definedName>
    <definedName name="_xlnm.Print_Area" localSheetId="8">'приложение 9(1)'!$A$1:$I$137</definedName>
  </definedNames>
  <calcPr fullCalcOnLoad="1"/>
</workbook>
</file>

<file path=xl/sharedStrings.xml><?xml version="1.0" encoding="utf-8"?>
<sst xmlns="http://schemas.openxmlformats.org/spreadsheetml/2006/main" count="2601" uniqueCount="627">
  <si>
    <t>2 02 25555 13 0000 150</t>
  </si>
  <si>
    <t>2 02 20303 13 0000 150</t>
  </si>
  <si>
    <t>2 02 20302 13 0000 150</t>
  </si>
  <si>
    <t>2 02 20300 13 0000 150</t>
  </si>
  <si>
    <t>2 02 20299 13 0000 150</t>
  </si>
  <si>
    <t>2 02 19999 13 0000 150</t>
  </si>
  <si>
    <t>2 02 15009 13 0000 150</t>
  </si>
  <si>
    <t>2 02 15002 13 0000 150</t>
  </si>
  <si>
    <t xml:space="preserve"> 2 02 15001 13 0000 150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</si>
  <si>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</si>
  <si>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 xml:space="preserve">Ведомственная структура расходов бюджета городского поселения город Бобров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</si>
  <si>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2021 год</t>
  </si>
  <si>
    <t>Распределение бюджетных ассигнований по разделам, подразделам, целевым статьям (муниципальным программам городского поселения город Бобров), группам видов расходов классификации расходов бюджета                                                                                                                                                        городского поселения город Бобров</t>
  </si>
  <si>
    <t>Распределение бюджетных ассигнований по целевым статьям (муниципальным программам городского поселения город Бобров), группам видов расходов, разделам, подразделам классификации расходов бюджета городского поселения город Бобров</t>
  </si>
  <si>
    <t xml:space="preserve">Программа муниципальных внутренних заимствований бюджета городского поселения город Бобров                                                        </t>
  </si>
  <si>
    <t xml:space="preserve"> </t>
  </si>
  <si>
    <t>2 07 05030 13 0000 150</t>
  </si>
  <si>
    <t>2 08 05000 13 0000 150</t>
  </si>
  <si>
    <t>000 2 02 20302 13 0000 150</t>
  </si>
  <si>
    <t>Основное мероприятие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бюджета- исполнителями"</t>
  </si>
  <si>
    <t>000 2 02 25555 13 0000 150</t>
  </si>
  <si>
    <t>02 3 F2 55550</t>
  </si>
  <si>
    <t>Основное мероприятие "Региональный проект "Формирование комфортной городской среды""</t>
  </si>
  <si>
    <t>02 3 F2 00000</t>
  </si>
  <si>
    <t>Основное мероприятие  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исполнителями"</t>
  </si>
  <si>
    <t xml:space="preserve">Выполнение других расходных обязательств (Закупка товаров, работ и услуг для обеспечения государственных (муниципальных) нужд) </t>
  </si>
  <si>
    <t>2.3.F2.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</si>
  <si>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</si>
  <si>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 xml:space="preserve">02 2 02 S8100 </t>
  </si>
  <si>
    <t>000 2 02 20299 13 0000 150</t>
  </si>
  <si>
    <t>000 1 14 06025 13 0000 430</t>
  </si>
  <si>
    <t>Основное мероприятие "Переселение граждан из аварийного жилищного фонда, признанного таковым до 01.01.2017 года"</t>
  </si>
  <si>
    <t>02 3 F3 00000</t>
  </si>
  <si>
    <t>Обеспечение мероприятий по переселению граждан из аварийного жилищного фонда, признанного таковым до 01.01.2017г., за счет средств бюджетов (капитальные вложения в объекты недвижимого имущества государственной (муниципальной) собственности)</t>
  </si>
  <si>
    <t>02 3 F3 09502</t>
  </si>
  <si>
    <t>02 3 F3 09602</t>
  </si>
  <si>
    <t>Основное мероприятие "Софинансирование разницы в расселяемых и предоставляемых площадях при переселении граждан из аварийного жилищного фонда"</t>
  </si>
  <si>
    <t>Обеспечение мероприятий по софинансированию разницы в расселяемых и предоставляемых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t>
  </si>
  <si>
    <t>Обеспечение мероприятий по софинансированию разницы в предоставляемых многодетным семьям по нормам предоставления жилых помещений и расселяемых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t>
  </si>
  <si>
    <t>02 3 04 S8760</t>
  </si>
  <si>
    <t>02 3 04 S8350</t>
  </si>
  <si>
    <t>2.3.F3.</t>
  </si>
  <si>
    <t>000 1 16 23051 13 0000 140</t>
  </si>
  <si>
    <t>000 1 01 02050 01 0000 110</t>
  </si>
  <si>
    <t>Налог на доходы физических лиц с сумм прибыли контролируемой иностранной компании , полученной физическими лицами,признаваемыми контролирующими лицами этой компании (сумма платежа (перерасчеты,недоимка и задолженность по соответствующему платежу,в том числе по отмененному)</t>
  </si>
  <si>
    <t>02 4 01 S8670</t>
  </si>
  <si>
    <t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 (закупка товаров, работ и услуг для обеспечения государственных (муниципальных) нужд)</t>
  </si>
  <si>
    <t>02 3 03 78490</t>
  </si>
  <si>
    <t>2022 год</t>
  </si>
  <si>
    <t xml:space="preserve">Доходы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городского поселения город Бобров Бобровского муниципального района Воронежской области 
по кодам видов доходов, подвидов доходов </t>
  </si>
  <si>
    <t>условно утвержденные</t>
  </si>
  <si>
    <t>Основное мероприятие "Повышение готовности к ликвидации чрезвычайных ситуаций"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</si>
  <si>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</si>
  <si>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</si>
  <si>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1 16 02020 02 0000 140</t>
  </si>
  <si>
    <t>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</si>
  <si>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</si>
  <si>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1 16 10061 13 0000 140</t>
  </si>
  <si>
    <t>1 16 10062 13 0000 140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</si>
  <si>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</si>
  <si>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</si>
  <si>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1 16 10030 13 0000 140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</si>
  <si>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</si>
  <si>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1 16 10031 13 0000 140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</si>
  <si>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</si>
  <si>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</si>
  <si>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1 16 10032 13 0000 140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</si>
  <si>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</si>
  <si>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</si>
  <si>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1 16 10081 13 0000 140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</si>
  <si>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</si>
  <si>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1 16 10082 13 0000 140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</si>
  <si>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</si>
  <si>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1 16 10100 13 0000 140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</si>
  <si>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</si>
  <si>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1 16 09040 13 0000 140</t>
  </si>
  <si>
    <t>Денежные средства, изымаемые в собственность городского поселения в соответствии с решениями судов (за исключением обвинительных приговоров судов)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</si>
  <si>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</si>
  <si>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</si>
  <si>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1 16 07040 13 0000 140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</si>
  <si>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городского поселения</t>
  </si>
  <si>
    <t>000 1 16 10123 01 0131 140</t>
  </si>
  <si>
    <t>02 3 07 L5760</t>
  </si>
  <si>
    <t>Обеспечение комплексного развития сельских территорий (Закупка товаров, работ и услуг для обеспечения государственных (муниципальных) нужд)</t>
  </si>
  <si>
    <t>Обеспечение комплексного развития сельских территорий (капитальные вложения в объекты недвижимого имущества государственной (муниципальной) собственности)</t>
  </si>
  <si>
    <t>02 3 F3 67484</t>
  </si>
  <si>
    <t>02 3 F3 67483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</si>
  <si>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   (капитальные вложения в объекты недвижимого имущества государственной (муниципальной) собственности)</t>
  </si>
  <si>
    <t>Обеспечение мероприятий по переселению граждан из аварийного жилищного фонда за счет средств областного бюджета (капитальные вложения в объекты недвижимого имущества государственной (муниципальной) собственности)</t>
  </si>
  <si>
    <t>02 2 01 00000</t>
  </si>
  <si>
    <t>02 2 01 S8910</t>
  </si>
  <si>
    <t>Основное мероприятие "Благоустройство территорий муниципальных образований"</t>
  </si>
  <si>
    <t>Расходы на благоустройство мест массового отдыха населения городского поселения город Бобров (Закупка товаров, работ и услуг для обеспечения государственных (муниципальных) нужд)</t>
  </si>
  <si>
    <t>2.2.1.</t>
  </si>
  <si>
    <t>02 3 F3 6748S</t>
  </si>
  <si>
    <t>02 3 07 78490</t>
  </si>
  <si>
    <t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</t>
  </si>
  <si>
    <t>Основное мероприятие "Оказание содействия в подготовке и проведении общероссийского голосования по вопросу одобрения изменений в Конституцию Российской Федерации, а также в информировании граждан Российской Федерации о его подготовке и проведении"</t>
  </si>
  <si>
    <t>Расходы на выполнение других расходных обязательств (Закупка товаров, работ и услуг для обеспечения государственных (муниципальных) нужд)</t>
  </si>
  <si>
    <t>01 1 W0 00000</t>
  </si>
  <si>
    <t>01 1 W0 90200</t>
  </si>
  <si>
    <t>Проведение выборов в представительные органы муниципального образования (Иные бюджетные ассигнования)</t>
  </si>
  <si>
    <t>1.1.W.</t>
  </si>
  <si>
    <t>Прочие безвозмездные поступления в бюджеты поселений</t>
  </si>
  <si>
    <t>000 2 07 05000 00 0000 150</t>
  </si>
  <si>
    <t>000 2 07 05030 13 0000 150</t>
  </si>
  <si>
    <t>000 1 16 07090 13 0000 140</t>
  </si>
  <si>
    <t>02 3 06 90200</t>
  </si>
  <si>
    <t>01 2 02 90200</t>
  </si>
  <si>
    <t>Обеспечение пожарной безопасности</t>
  </si>
  <si>
    <t xml:space="preserve"> на 2021 год и на плановый период 2022 и 2023 годов</t>
  </si>
  <si>
    <t>Перечень главных администраторов источников внутреннего финансирования дефицита бюджета городского поселения город Бобров на 2021 год и плановый период 2022 и 2023 годов</t>
  </si>
  <si>
    <t>Распределение бюджетных ассигнований публичных нормативных обязательств 
городского поселения город Бобров на 2021 год и плановый период 2022 и 2023 годы</t>
  </si>
  <si>
    <t>Дорожный фонд городского поселения город Бобров на 2021 год и на плановый период 2022 и 2023 годов</t>
  </si>
  <si>
    <t>2023 год</t>
  </si>
  <si>
    <t>Приложение №10</t>
  </si>
  <si>
    <t xml:space="preserve">Обслуживание государственного и муниципального долга                           </t>
  </si>
  <si>
    <t xml:space="preserve">Обслуживание государственного и муниципального долга                                                       </t>
  </si>
  <si>
    <t>Приложение №11</t>
  </si>
  <si>
    <t>Приложение №12</t>
  </si>
  <si>
    <t xml:space="preserve"> 02 1 02 00000</t>
  </si>
  <si>
    <t>1.1.4.</t>
  </si>
  <si>
    <t>01 1 04 0000</t>
  </si>
  <si>
    <t>1.1.5.</t>
  </si>
  <si>
    <t>1.2.</t>
  </si>
  <si>
    <t>1.2.1.</t>
  </si>
  <si>
    <t>Приложение №1</t>
  </si>
  <si>
    <t>Приложение №2</t>
  </si>
  <si>
    <t>Приложение №3</t>
  </si>
  <si>
    <t>Приложение №4</t>
  </si>
  <si>
    <t>Резервные фонды</t>
  </si>
  <si>
    <t>Национальная экономика</t>
  </si>
  <si>
    <t>Жилищное хозяйство</t>
  </si>
  <si>
    <t>Коммунальное хозяйство</t>
  </si>
  <si>
    <t>Благоустройство</t>
  </si>
  <si>
    <t>Социальная политика</t>
  </si>
  <si>
    <t>Пенсионное обеспечение</t>
  </si>
  <si>
    <t>Наименование</t>
  </si>
  <si>
    <t>ПР</t>
  </si>
  <si>
    <t>Рз</t>
  </si>
  <si>
    <t>ВСЕГО</t>
  </si>
  <si>
    <t>01</t>
  </si>
  <si>
    <t>04</t>
  </si>
  <si>
    <t>12</t>
  </si>
  <si>
    <t>05</t>
  </si>
  <si>
    <t>02</t>
  </si>
  <si>
    <t>03</t>
  </si>
  <si>
    <t>10</t>
  </si>
  <si>
    <t>ВР</t>
  </si>
  <si>
    <t>ЦСР</t>
  </si>
  <si>
    <t>500</t>
  </si>
  <si>
    <t>к решению Совета народных депутатов</t>
  </si>
  <si>
    <t>городского поселения город Бобров</t>
  </si>
  <si>
    <t>Бобровского муниципального района</t>
  </si>
  <si>
    <t>Воронежской области</t>
  </si>
  <si>
    <t>Код бюджетной классификации</t>
  </si>
  <si>
    <t>11</t>
  </si>
  <si>
    <t>13</t>
  </si>
  <si>
    <t>Дорожное хозяйство (дорожные фонды)</t>
  </si>
  <si>
    <t>09</t>
  </si>
  <si>
    <t>200</t>
  </si>
  <si>
    <t>400</t>
  </si>
  <si>
    <t>100</t>
  </si>
  <si>
    <t>800</t>
  </si>
  <si>
    <t>Другие вопросы в обл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</si>
  <si>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</si>
  <si>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</si>
  <si>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Культура</t>
  </si>
  <si>
    <t>08</t>
  </si>
  <si>
    <t>300</t>
  </si>
  <si>
    <t>Социальное обеспечение населения</t>
  </si>
  <si>
    <t>Сельское хозяйство и рыболовство</t>
  </si>
  <si>
    <t>Другие общегосударственные вопросы</t>
  </si>
  <si>
    <t>Общегосударственные вопросы</t>
  </si>
  <si>
    <t>№ п/п</t>
  </si>
  <si>
    <t xml:space="preserve"> Администрация городского поселения город Бобров</t>
  </si>
  <si>
    <t>Код главы</t>
  </si>
  <si>
    <t>Код группы, подгруппы, статьи и вида источников</t>
  </si>
  <si>
    <t>Администрация городского поселения город Бобров Бобровсокго муниципального оайона Воронежской области</t>
  </si>
  <si>
    <t>ГРБС</t>
  </si>
  <si>
    <t>Сумма (тыс.рублей)</t>
  </si>
  <si>
    <t>06</t>
  </si>
  <si>
    <t>Культура,кинематография</t>
  </si>
  <si>
    <t>Другие вопросы в области социальной политики</t>
  </si>
  <si>
    <t>Муниципальная программа городского поселения город Бобров "Обеспечение доступным и комфортным жильем и коммунальными услугами населения городского поселения город Бобров"</t>
  </si>
  <si>
    <t>Дорожный фонд городского поселения город Бобров</t>
  </si>
  <si>
    <t>в том числе:</t>
  </si>
  <si>
    <t>(тыс. рублей)</t>
  </si>
  <si>
    <t>Перечень главных администраторов доходов 
бюджета городского поселения город Бобров – органов государственной власти 
Российской Федерации</t>
  </si>
  <si>
    <t>Код бюджетной классификации Российской Федерации</t>
  </si>
  <si>
    <t>главного администратора доходов бюджета</t>
  </si>
  <si>
    <t xml:space="preserve">Наименование главного 
администратора доходов бюджета городского поселения город Бобров
</t>
  </si>
  <si>
    <t>1 01 02000 01 0000 110</t>
  </si>
  <si>
    <t>1 09 00000 00 0000 000</t>
  </si>
  <si>
    <t>Налог на доходы физических лиц*</t>
  </si>
  <si>
    <t>Налог на имущество физических лиц</t>
  </si>
  <si>
    <t>Земельный налог</t>
  </si>
  <si>
    <t>доходов бюджета поселения</t>
  </si>
  <si>
    <t>главного администратора доходов</t>
  </si>
  <si>
    <t>доходов бюджета поселений</t>
  </si>
  <si>
    <t>Федеральная налоговая служба</t>
  </si>
  <si>
    <t>Наименование главного администратора доходов бюджета поселения</t>
  </si>
  <si>
    <t>Единый сельскохозяйственный налог*</t>
  </si>
  <si>
    <t>Перечень главных администраторов доходов 
бюджета городского поселения город Бобров - органов местного самоуправления</t>
  </si>
  <si>
    <t>Федеральное казначейство</t>
  </si>
  <si>
    <t>№</t>
  </si>
  <si>
    <t>- погашение</t>
  </si>
  <si>
    <t>Бюджетные кредиты от других бюджетов бюджетной системы Российской Федерации</t>
  </si>
  <si>
    <t>- получение</t>
  </si>
  <si>
    <t>- погашение, в том числе:</t>
  </si>
  <si>
    <t>возврат реструктурированной задолженности</t>
  </si>
  <si>
    <t>Кредиты кредитных организаций в валюте Российской Федерации</t>
  </si>
  <si>
    <t>Наименование обязательств</t>
  </si>
  <si>
    <t>Общий объем заимствований, направляемых на покрытие дефицита бюджета и погашение долговых обязательств муниципального образования</t>
  </si>
  <si>
    <t>1 05 03000 01 0000 110</t>
  </si>
  <si>
    <t>Перечень главных администраторов доходов 
бюджета городского поселения город Бобров – органов местного самоуправления и структурных подразделений администрации Бобровского муниципального района</t>
  </si>
  <si>
    <t>Финансовый отдел администрации Бобровского муниципального района</t>
  </si>
  <si>
    <t>1 03 02230 01 0000 110</t>
  </si>
  <si>
    <t>1 03 02240 01 0000 110</t>
  </si>
  <si>
    <t>1 03 02250 01 0000 110</t>
  </si>
  <si>
    <t>1 03 02260 01 0000 110</t>
  </si>
  <si>
    <t>1 06 01000 13 0000 110</t>
  </si>
  <si>
    <t>1 06 06000 13 0000 110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</si>
  <si>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участков*</t>
  </si>
  <si>
    <t>1 11 05013 13 0000 120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</si>
  <si>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</si>
  <si>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поселений*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</si>
  <si>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</si>
  <si>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1 11 09045 13 0000 120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</si>
  <si>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</si>
  <si>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</si>
  <si>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</si>
  <si>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</si>
  <si>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</si>
  <si>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1 14 06025 13 0000 430</t>
  </si>
  <si>
    <t>Невыясненные поступления, зачисляемые в бюджеты городских поселений</t>
  </si>
  <si>
    <t>1 17 01050 13 0000 180</t>
  </si>
  <si>
    <t>1 17 05050 13 0000 180</t>
  </si>
  <si>
    <t>Прочие неналоговые доходы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</si>
  <si>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</si>
  <si>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</si>
  <si>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</si>
  <si>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Прочие субсидии бюджетам городских поселений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</si>
  <si>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</si>
  <si>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городских поселений</t>
  </si>
  <si>
    <t>Прочие безвозмездные поступления в бюджеты городских поселений</t>
  </si>
  <si>
    <t>Получение бюджетами городских поселений кредитов от других бюджетов  бюджетной системы Российской Федерации в валюте Российской Федерации</t>
  </si>
  <si>
    <t>Приложение №5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</si>
  <si>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</si>
  <si>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914</t>
  </si>
  <si>
    <t>Администрация городского поселения город Бобров Бобровского муниципального района Воронежской области</t>
  </si>
  <si>
    <t>Муниципальная программа городского поселения город Бобров Бобровского муниципального района Воронежской области «Муниципальное управление и гражданское общество</t>
  </si>
  <si>
    <t>01 0 00 00000</t>
  </si>
  <si>
    <t>01 1 00 00000</t>
  </si>
  <si>
    <t>01 1 01 00000</t>
  </si>
  <si>
    <t>Подпрограмма «Управление муниципальными финансами и муниципальным имуществом»</t>
  </si>
  <si>
    <t>Основное мероприятие «Расходы на обеспечение функций органов местного самоуправления»</t>
  </si>
  <si>
    <t>Расходы на обеспечение функций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</si>
  <si>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01 1 01 92010</t>
  </si>
  <si>
    <t>Расходы на обеспечение функций органов местного самоуправления (Иные бюджетные ассигнования)</t>
  </si>
  <si>
    <t>01 1 02 00000</t>
  </si>
  <si>
    <t>01 1 02 92020</t>
  </si>
  <si>
    <t>Основное мероприятие «Расходы на обеспечение деятельности главы администрации»</t>
  </si>
  <si>
    <t>01 1 03 00000</t>
  </si>
  <si>
    <t>Расходы на обеспечение деятельности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</si>
  <si>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«Управление резервным фондом администрации городского поселения город Бобров»</t>
  </si>
  <si>
    <t>Резервный фонд городского поселения город Бобров (проведение аварийно-воссатновительных работ и иных мероприятий, связанных с предупреждением и ликвиацией последствий стихийных бедствий и других чрезвычайных ситуаций)  (Иные бюджетные ассигнования)</t>
  </si>
  <si>
    <t>01 1 03 90570</t>
  </si>
  <si>
    <t>Основное мероприятие «Финансовое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исполнителями»</t>
  </si>
  <si>
    <t>01 1 06 00000</t>
  </si>
  <si>
    <t>01 1 06 90200</t>
  </si>
  <si>
    <t>Выполнение других расходных обязательств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</si>
  <si>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</si>
  <si>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01 3 00 00000</t>
  </si>
  <si>
    <t>Подпрограмма «Развитие культуры и туризма»</t>
  </si>
  <si>
    <t>Основное мероприятие «Мероприятия по улучшению эпизоотического и ветеринарно-санитарного благополучия городского поселения»</t>
  </si>
  <si>
    <t>01 3 01 00000</t>
  </si>
  <si>
    <t>01 3 01 90320</t>
  </si>
  <si>
    <t>Муниципальная программа «Обеспечение доступным и комфортным жильем и коммунальными услугами населения городского поселения город Бобров»</t>
  </si>
  <si>
    <t xml:space="preserve">Подпрограмма «Развитие дорожного хозяйства городского поселения город Бобров»  </t>
  </si>
  <si>
    <t xml:space="preserve">02 0 00 00000 </t>
  </si>
  <si>
    <t xml:space="preserve">02 1 00 00000 </t>
  </si>
  <si>
    <t>Основное мероприятие «Развитие сети автомобильных дорог общего пользования»</t>
  </si>
  <si>
    <t>02 1 02 00000</t>
  </si>
  <si>
    <t>Мероприятия по развитию сети автомобильных дорог местного значения поселения (Иные бюджетные ассигнования)</t>
  </si>
  <si>
    <t>02 1 02 91290</t>
  </si>
  <si>
    <t>Подпрограмма «Развитие градостроительной деятельности»</t>
  </si>
  <si>
    <t xml:space="preserve">02 2 00 00000 </t>
  </si>
  <si>
    <t>Основное мероприятие «Мероприятия в области строительства, архитектуры и градостроительства»</t>
  </si>
  <si>
    <t xml:space="preserve">02 2 03 00000 </t>
  </si>
  <si>
    <t xml:space="preserve">02 2 03 90860 </t>
  </si>
  <si>
    <t>02 2 04 00000</t>
  </si>
  <si>
    <t>Основное мероприятие «Межбюджетные трансферты»</t>
  </si>
  <si>
    <t>02 2 04 90650</t>
  </si>
  <si>
    <t>Основное мероприятие «Мероприятия по землеустройству и землепользованию»</t>
  </si>
  <si>
    <t>02 2 05 00000</t>
  </si>
  <si>
    <t>02 2 05 90870</t>
  </si>
  <si>
    <t>Подпрограмма «Создание условий для обеспечения качественными услугами ЖКХ населения городского поселения город Бобров»</t>
  </si>
  <si>
    <t>02 3 00 00000</t>
  </si>
  <si>
    <t>Основное мероприятие «Переселение граждан из аварийного жилищного фонда, признанного таковым до 01.01.2012 года»</t>
  </si>
  <si>
    <t xml:space="preserve">02 3 01 00000 </t>
  </si>
  <si>
    <t>02 3 01 09602</t>
  </si>
  <si>
    <t>Основное мероприятие  «Финансовое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исполнителями»</t>
  </si>
  <si>
    <t>02 3 03 00000</t>
  </si>
  <si>
    <t>02 3 03 90200</t>
  </si>
  <si>
    <t>Основное мероприятие «Софинансирование разницы в расселяемых и предоставляемых площадях при переселении граждан из аварийного жилищного фонда»</t>
  </si>
  <si>
    <t>02 3 04 00000</t>
  </si>
  <si>
    <t>02 3 04 90600</t>
  </si>
  <si>
    <t>Основное мероприятие «Обеспечение деятельности Фонда капитального ремонта  многоквартирных домов Воронежской области»</t>
  </si>
  <si>
    <t>02 3 05 00000</t>
  </si>
  <si>
    <t>Реализация муниципальных функций в сфере обеспечения проведения капитального ремонта общего имущества в многоквартирных домах (Иные бюджетные ассигнования)</t>
  </si>
  <si>
    <t>02 3 05 91190</t>
  </si>
  <si>
    <t>Основное мероприятие «Благоустройство дворовых территорий»</t>
  </si>
  <si>
    <t>02 3 06 00000</t>
  </si>
  <si>
    <t>02 3 06 S8610</t>
  </si>
  <si>
    <t>Основное мероприятие «Энергосбережение и повышение энергетической эффективности в системе наружного освещения»</t>
  </si>
  <si>
    <t>Подпрограмма «Энергоэффективность и развитие энергетики»</t>
  </si>
  <si>
    <t>02 4 00 00000</t>
  </si>
  <si>
    <t>02 4 01 90670</t>
  </si>
  <si>
    <t>02 4 01 00000</t>
  </si>
  <si>
    <t>Подпрограмма «Обеспечение реализации муниципальной программы»</t>
  </si>
  <si>
    <t>02 5 00 00000</t>
  </si>
  <si>
    <t>02 5 01 00000</t>
  </si>
  <si>
    <t>Выполнение других расходных обязательств (Иные бюджетные ассигнования)</t>
  </si>
  <si>
    <t>02 5 01 90200</t>
  </si>
  <si>
    <t>Основное мероприятие «Строительство и реконструкция систем водоснабжения, водоотведения, теплоснабжения, энергоснабжения городского поселения город Бобров»</t>
  </si>
  <si>
    <t>02 3 07 00000</t>
  </si>
  <si>
    <t>02 3 07 40090</t>
  </si>
  <si>
    <t>Муниципальная программа городского поселения город Бобров Бобровского муниципального района Воронежской области «Муниципальное управление и гражданское общество"</t>
  </si>
  <si>
    <t>01 3 02 90650</t>
  </si>
  <si>
    <t>Основное мероприятие «Расходы на обеспечение деятельности  (оказания  услуг) учреждений досуга»</t>
  </si>
  <si>
    <t>01 3 02 00000</t>
  </si>
  <si>
    <t>Другие вопросы в области культуры, кинематографии</t>
  </si>
  <si>
    <t>01 3 03 00000</t>
  </si>
  <si>
    <t>01 3 03 90200</t>
  </si>
  <si>
    <t xml:space="preserve">Подпрограмма «Социальная поддержка граждан»  </t>
  </si>
  <si>
    <t>Основное мероприятие «Организация обеспечения социальных выплат отдельным категориям граждан»</t>
  </si>
  <si>
    <t>01 4 00 00000</t>
  </si>
  <si>
    <t>01 4 01 00000</t>
  </si>
  <si>
    <t>01 4 01 90470</t>
  </si>
  <si>
    <t>Доплаты к пенсиям муниципальных служащих городского поселения город Бобров(Социальное обеспечение и иные выплаты населению)</t>
  </si>
  <si>
    <t>01 4 01 90520</t>
  </si>
  <si>
    <t>Социальная поддержка граждан, имеющих почетное звание «Почетный гражданин городского поселения город Бобров» (Социальное обеспечение и иные выплаты населению)</t>
  </si>
  <si>
    <t>01 4 02 00000</t>
  </si>
  <si>
    <t>01 4 02 90200</t>
  </si>
  <si>
    <t>Муниципальная программа городского поселения город Бобров Бобровского муниципального района Воронежской области "Муниципальное управление и гражданское общество"</t>
  </si>
  <si>
    <t>1.1.</t>
  </si>
  <si>
    <t>1.1.1.</t>
  </si>
  <si>
    <t>1.1.2.</t>
  </si>
  <si>
    <t>1.1.3.</t>
  </si>
  <si>
    <t>1.1.6.</t>
  </si>
  <si>
    <t>1.3.</t>
  </si>
  <si>
    <t>1.3.1.</t>
  </si>
  <si>
    <t>1.3.2.</t>
  </si>
  <si>
    <t>1.3.3.</t>
  </si>
  <si>
    <t>1.4.</t>
  </si>
  <si>
    <t>1.4.1.</t>
  </si>
  <si>
    <t>1.4.2.</t>
  </si>
  <si>
    <t>2.</t>
  </si>
  <si>
    <t>2.1.</t>
  </si>
  <si>
    <t>2.1.2.</t>
  </si>
  <si>
    <t>2.2.</t>
  </si>
  <si>
    <t>2.2.3.</t>
  </si>
  <si>
    <t>2.2.4.</t>
  </si>
  <si>
    <t>2.2.5.</t>
  </si>
  <si>
    <t>2.3.</t>
  </si>
  <si>
    <t>2.3.1.</t>
  </si>
  <si>
    <t>2.3.3.</t>
  </si>
  <si>
    <t>2.3.4.</t>
  </si>
  <si>
    <t>2.3.5.</t>
  </si>
  <si>
    <t>2.3.6.</t>
  </si>
  <si>
    <t>2.3.7.</t>
  </si>
  <si>
    <t>2.4.</t>
  </si>
  <si>
    <t>2.4.1.</t>
  </si>
  <si>
    <t>2.5.</t>
  </si>
  <si>
    <t>2.5.1.</t>
  </si>
  <si>
    <t xml:space="preserve">Подпрограмма "Развитие дорожного хозяйства" </t>
  </si>
  <si>
    <t>* В части доходов, зачисляемых в бюджет городского поселения город Бобров в пределах компетенции главных администраторов доходов бюджета городского поселения город Бобров по всем статьям, подстатьям соответствующей статьи, подвидам доходов бюджета.</t>
  </si>
  <si>
    <t>1 11 05313 13 0000 120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</si>
  <si>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</si>
  <si>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1 11 05314 13 0000 120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</si>
  <si>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</si>
  <si>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</si>
  <si>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</si>
  <si>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Расходы на обеспечение деятельности главы администрации  (Закупка товаров, работ и услуг для обеспечения государственных (муниципальных) нужд)</t>
  </si>
  <si>
    <t>Выполнение других расходных обязательств (Закупка товаров, работ и услуг для обеспечения государственных (муниципальных) нужд)</t>
  </si>
  <si>
    <t>Мероприятия по улучшению эпизоотического и ветеринарно-санитарного благополучия городского поселения (Закупка товаров, работ и услуг для обеспечения государственных (муниципальных) нужд)</t>
  </si>
  <si>
    <t>Мероприятия в области строительства, архитектруы и градостроительства  (Закупка товаров, работ и услуг для обеспечения государственных (муниципальных) нужд)</t>
  </si>
  <si>
    <t>Мероприятия по землеустройству и землепользованию  (Закупка товаров, работ и услуг для обеспечения государственных (муниципальных) нужд)</t>
  </si>
  <si>
    <t>Расходы местного бюджета на благоустройство дворовых территорий (Закупка товаров, работ и услуг для обеспечения государственных (муниципальных) нужд)</t>
  </si>
  <si>
    <t>Создание объектов социального и производственного комплексов, в том числе объектов общегражданского назначения, жилья, инфраструктуры (Капитальные вложения в объекты государственной (муниципальной) собственности</t>
  </si>
  <si>
    <t>Расходы местного бюджета на софинансирование разницы в расселяемых и предоставляемых площадях при переселении граждан из аварийного жилищного фонда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</si>
  <si>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 за счет средств бюджетов (Капитальные вложения в объекты государственной (муниципальной) собственности)</t>
  </si>
  <si>
    <t>Выполнение других расходных обязательств (Капитальные вложения в объекты государственной (муниципальной) собственности)</t>
  </si>
  <si>
    <t>Создание объектов социального и производственного комплексов, в том числе объектов общегражданского назначения, жилья, инфраструктуры (Капитальные вложения в объекты государственной (муниципальной) собственности)</t>
  </si>
  <si>
    <t>Расходы местного бюджета на уличное освещение  (Закупка товаров, работ и услуг для обеспечения государственных (муниципальных) нужд)</t>
  </si>
  <si>
    <t>Расходы местного бюджета на уличное освещение (Закупка товаров, работ и услуг для обеспечения государственных (муниципальных) нужд)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</si>
  <si>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</si>
  <si>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</si>
  <si>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</si>
  <si>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</si>
  <si>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Задолженность и перерасчеты по отмененным налогам, сборам и иным обязательным платежам</t>
  </si>
  <si>
    <t>Код показателя</t>
  </si>
  <si>
    <t>Наименование показателя</t>
  </si>
  <si>
    <t>Сумма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</si>
  <si>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</si>
  <si>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</si>
  <si>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</si>
  <si>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</si>
  <si>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</si>
  <si>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Налог на доходы физических лиц</t>
  </si>
  <si>
    <t>000 1 00 00000 00 0000 000</t>
  </si>
  <si>
    <t>000 8 50 00000 00 0000 000</t>
  </si>
  <si>
    <t>Налоги на товары (работы, услуги), реализуемые на территории Российской Федерации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</si>
  <si>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</si>
  <si>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</si>
  <si>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Земельный налог </t>
  </si>
  <si>
    <t>Земельный налог с организаций</t>
  </si>
  <si>
    <t>Земельный налогс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</si>
  <si>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</si>
  <si>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</si>
  <si>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</si>
  <si>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 , получаемые в виде арендной платы, а также средства от продажи права на заключение договоров аренды на земли, находящиеся в собственности городских поселений (за иключением земельных участков муниципальных и бюджетных образований)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</si>
  <si>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</si>
  <si>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</si>
  <si>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ущерба.</t>
  </si>
  <si>
    <t>Безвозмездные поступления</t>
  </si>
  <si>
    <t>Дотации Бюджетам поселений</t>
  </si>
  <si>
    <t>Субсидии бюджетам поселений</t>
  </si>
  <si>
    <t>100 1 03 00000 00 0000 000</t>
  </si>
  <si>
    <t>100 1 03 02230 01 0000 110</t>
  </si>
  <si>
    <t>100 1 03 02240 01 0000 110</t>
  </si>
  <si>
    <t>100 1 03 02250 01 0000 110</t>
  </si>
  <si>
    <t>000 1 05 03000 01 0000 110</t>
  </si>
  <si>
    <t>000 1 05 03010 01 0000 110</t>
  </si>
  <si>
    <t>000 1 06 01030 13 0000 110</t>
  </si>
  <si>
    <t>000 1 06 06000 00 0000 110</t>
  </si>
  <si>
    <t>000 1 06 06030 00 0000 110</t>
  </si>
  <si>
    <t>000 1 06 06033 13 0000 110</t>
  </si>
  <si>
    <t>000 1 06 06040 00 0000 110</t>
  </si>
  <si>
    <t>000 1 06 06043 13 0000 110</t>
  </si>
  <si>
    <t>000 1 11 05013 13 0000 120</t>
  </si>
  <si>
    <t>914 1 11 05025 13 0000 120</t>
  </si>
  <si>
    <t>000 1 11 09045 13 0000 120</t>
  </si>
  <si>
    <t>000 1 14 06013 13 0000 430</t>
  </si>
  <si>
    <t>000 1 16 00000 00 0000 140</t>
  </si>
  <si>
    <t>000 2 00 00000 00 0000 000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</si>
  <si>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</si>
  <si>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</si>
  <si>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</si>
  <si>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</si>
  <si>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</si>
  <si>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тыс. рублей</t>
  </si>
  <si>
    <t>000 1 11 00000 00 0000 120</t>
  </si>
  <si>
    <t>000 1 14 00000 00 0000 400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</si>
  <si>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</t>
  </si>
  <si>
    <t>Дотация бюджетам городских поселений на выравневание уровня бюджетной обеспеченности</t>
  </si>
  <si>
    <t>000 1 06 01030 00 0000 000</t>
  </si>
  <si>
    <t>Код классификации</t>
  </si>
  <si>
    <t>ИСТОЧНИКИ ВНУТРЕННЕГО ФИНАНСИРОВАНИЯ ДЕФИЦИТОВ БЮДЖЕТОВ</t>
  </si>
  <si>
    <t>00 00 00 00 00 0000 000</t>
  </si>
  <si>
    <t>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</si>
  <si>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</si>
  <si>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</si>
  <si>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</si>
  <si>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01 03 01 00 00 0000 800</t>
  </si>
  <si>
    <t>Изменение остатков средств на счетах по учету средств бюджетов</t>
  </si>
  <si>
    <t>01 05 00 00 00 0000 000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</si>
  <si>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</si>
  <si>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</si>
  <si>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</si>
  <si>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01 05 02 00 00 0000 500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</si>
  <si>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</si>
  <si>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</si>
  <si>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</si>
  <si>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</si>
  <si>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>01 05 02 01 13 0000 610</t>
  </si>
  <si>
    <t>01 05 02 01 13 0000 510</t>
  </si>
  <si>
    <t>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</si>
  <si>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</si>
  <si>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 xml:space="preserve">Уменьшение прочих остатков денежных средств бюджетов городских поселений </t>
  </si>
  <si>
    <t xml:space="preserve">Увеличение прочих остатков денежных средств бюджетов городских поселений </t>
  </si>
  <si>
    <t>из них бюджетные кредиты на пополнение остатков средств на счетах бюджетов городских поселений</t>
  </si>
  <si>
    <t>01 03 01 00 13 0000 710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</si>
  <si>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</si>
  <si>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</si>
  <si>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Субсидии бюджетам городских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</si>
  <si>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</si>
  <si>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</si>
  <si>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Дотации бюджетам городских поселений  на частичную компенсацию дополнительных расходов на повышение оплаты труда работников бюджетной сферы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</si>
  <si>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</si>
  <si>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</si>
  <si>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07</t>
  </si>
  <si>
    <t>Обеспечение проведения выборов и референдумов</t>
  </si>
  <si>
    <t>Муниципальная программа городского поселения город Бобров "Муниципальное управление и гражданское общество"</t>
  </si>
  <si>
    <t>Подпрограмма "Управление муниципальными финансами и муниципальным имуществом "</t>
  </si>
  <si>
    <t>Основное мероприятие «Избирательная комиссия городского поселения город Бобров»</t>
  </si>
  <si>
    <t xml:space="preserve"> 01 1 00 00000</t>
  </si>
  <si>
    <t>01 1 04 00000</t>
  </si>
  <si>
    <t>Проведение выборов в представительные органы муниципального образования(Закупка товаров, работ и услуг для обеспечения  государственных (муниципальных) нужд)</t>
  </si>
  <si>
    <t>01 1 04 92070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</si>
  <si>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</si>
  <si>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</si>
  <si>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 xml:space="preserve">Подпрограмма "Развитие и модернизация населения от угроз чрезвычайных ситуаций и пожаров" </t>
  </si>
  <si>
    <t>Основное мероприятие "Повышение готовности к ликвидации черезвычайных ситуаций"</t>
  </si>
  <si>
    <t>Мероприятия в сфере защиты населения от чрезвычайных ситуаций и пожаров   (Закупка товаров, работ и услуг для обеспечения государственных (муниципальных) нужд)</t>
  </si>
  <si>
    <t>14</t>
  </si>
  <si>
    <t>01 2 00 00000</t>
  </si>
  <si>
    <t>01 2 01 00000</t>
  </si>
  <si>
    <t>01 2 00 91430</t>
  </si>
  <si>
    <t>Реализация муниципальных функций в сфере обеспечения проведения капитального ремонта общего имущества в многоквартирных домах (Закупка товаров, работ и услуг для обеспечения государственных (муниципальных) нужд)</t>
  </si>
  <si>
    <t>Основное мероприятие "Управление муниципальным долгом городского поселения город Бобров"</t>
  </si>
  <si>
    <t xml:space="preserve">Процентные платежи (обслуживание государственного и муниципального долга) </t>
  </si>
  <si>
    <t>01 1 05 00000</t>
  </si>
  <si>
    <t>01 1 05 90880</t>
  </si>
  <si>
    <t>700</t>
  </si>
  <si>
    <t xml:space="preserve"> 01 03 01 00 13 0000 810</t>
  </si>
  <si>
    <t xml:space="preserve"> 01 05 02 01 13 0000 510</t>
  </si>
  <si>
    <t xml:space="preserve"> 01 05 02 01 13 0000 610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</si>
  <si>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</si>
  <si>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</si>
  <si>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Приложение № 6</t>
  </si>
  <si>
    <t>Приложение №7</t>
  </si>
  <si>
    <t>Основное мероприятие "Формирование современной городской среды"</t>
  </si>
  <si>
    <t>02 3 08 00000</t>
  </si>
  <si>
    <t>02 3 08 L5550</t>
  </si>
  <si>
    <t>Приобретение коммунальной специализированной техники (закупка товаров, работ и услуг для обеспечения государственных (муниципальных) нужд)</t>
  </si>
  <si>
    <t>02 3 08 S8620</t>
  </si>
  <si>
    <t>Основное мероприятие "Финансовое обеспечение выполнения других расходных обязательств городского поселения город Бобров  исполнительными органами государственной власти, иными главными распорядителями средств местного бюджета-исполнителями"</t>
  </si>
  <si>
    <t xml:space="preserve">02 2 02 00000 </t>
  </si>
  <si>
    <t>Выполнение других расходных обязательств (закупка товаров, работ и услуг для обеспечения государственных (муниципальных) нужд)</t>
  </si>
  <si>
    <t xml:space="preserve">02 2 02 90200 </t>
  </si>
  <si>
    <t>Приложение №8</t>
  </si>
  <si>
    <t>Приложение №9</t>
  </si>
  <si>
    <t>2.2.2.</t>
  </si>
  <si>
    <t>2.3.8.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</si>
  <si>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</si>
  <si>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* В части доходов, зачисляемых в бюджет городского поселения город Бобров в пределах компетенции главных администраторов доходов бюджета городского поселения город Бобров</t>
  </si>
  <si>
    <t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соглашением.(Межбюджетные трансферты)</t>
  </si>
  <si>
    <t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 (Межбюджетные трансферты)</t>
  </si>
  <si>
    <t>000 2 02 25567 13 0000 151</t>
  </si>
  <si>
    <t>Субсидии бюджетам городских поселений на реализацию мероприятий по устойчивому развитию сельских территорий</t>
  </si>
  <si>
    <t>01 1 07 00000</t>
  </si>
  <si>
    <t xml:space="preserve">Основное мероприятие"Расходы на обеспечение деятельности МКУ"СКООМС" </t>
  </si>
  <si>
    <t>01 1 07 00590</t>
  </si>
  <si>
    <t>Расходы на обеспечение деятельности (оказание услуг) муниципальных учреждний (Закупка товаров, работ и услуг для обеспечения государственных (муниципальных) нужд)</t>
  </si>
  <si>
    <t xml:space="preserve"> Расходы на обеспечение деятельности (оказания услуг)муниципальных учреждений(Расходы на выплату персоналу в целях обеспечения выполнения функций государственными(муниципальными) органами,казенными учреждениями,органами упраления государственными внебюджетными фондами)</t>
  </si>
  <si>
    <t>1.1.7.</t>
  </si>
  <si>
    <t>000 2 02 25555 13 0000 151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</si>
  <si>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</si>
  <si>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000 2 02 15002 13 0000 151</t>
  </si>
  <si>
    <t>Прочие неналоговые доходы,зачисляемые в бюджеты городских поселений</t>
  </si>
  <si>
    <t>000 1 17 05050 00 0000 180</t>
  </si>
  <si>
    <t>Прочие неналоговые доходы бюджетов поселений</t>
  </si>
  <si>
    <t>000 1 17 05050 13 0000 180</t>
  </si>
  <si>
    <t>Межбюджетные трансферты бюджетам поселений</t>
  </si>
  <si>
    <t>000 2 02 40000 00 0000 151</t>
  </si>
  <si>
    <t>Защита населения и территории от чрезвычайных ситуаций природного и техногенного характера</t>
  </si>
  <si>
    <t>Основное мероприятие "Предупреждение и ликвидация последствий чрезвычайных ситуаций природного и техногенного характера"</t>
  </si>
  <si>
    <t>Мероприятия по предупреждению и ликвидации последствий чрезвычайных ситуаций природного и техногенного характера  (Закупка товаров, работ и услуг для обеспечения государственных (муниципальных) нужд)</t>
  </si>
  <si>
    <t>01 2 02 00000</t>
  </si>
  <si>
    <t>01 2 02 91440</t>
  </si>
  <si>
    <t>Управление резервным фондом Правительства Воронежской области и иными резервами на исполнение расходных обязательств Воронежской области (социальное обеспечение и иные выплаты населению)</t>
  </si>
  <si>
    <t>01 2 02 20540</t>
  </si>
  <si>
    <t>1.2.2.</t>
  </si>
  <si>
    <t>Мероприятия по предупреждению и ликвидации последствий чрезвычайных ситуаций природного и техногенного характера  (социальное обеспечение и иные выплаты населению)</t>
  </si>
  <si>
    <t>Иные межбюдж.трансф. бюджету Бобровского муниципального района   на осуществление части полномочий по решению вопросов местного значения в соответствии с заключенными соглашениями  (межбюджетные трансферты)</t>
  </si>
  <si>
    <t>Мероприятия по развитию сети автомобильных дорог местного значения поселения  (Закупка товаров, работ и услуг для обеспечения государственных (муниципальных) нужд)</t>
  </si>
  <si>
    <t>000 2 02 20302 13 0000 151</t>
  </si>
  <si>
    <t>Основное мероприятие «Переселение граждан из аварийного жилищного фонда, признанного таковым после 01.01.2012 года»</t>
  </si>
  <si>
    <t>000 2 02 49999 13 0000 151</t>
  </si>
  <si>
    <t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t>
  </si>
  <si>
    <t>02 3 07 S8100</t>
  </si>
  <si>
    <t>02 3 08 98610</t>
  </si>
  <si>
    <t>Мероприятия по развитию сети автомобильных дорог местного значения поселения</t>
  </si>
  <si>
    <t xml:space="preserve">Расходы на уличное освещение (закупка товаров, работ и услуг для обеспечения государственных (муниципальных) нужд) </t>
  </si>
  <si>
    <t>Расходы на капитальный ремонт и ремонт автомобильных дорог общего пользования местного значения (закупка товаров, работ и услуг для госуд-х (муниципальных) нужд)</t>
  </si>
  <si>
    <t>02 1 02 S8850</t>
  </si>
  <si>
    <t>02 3 01 S8600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</si>
  <si>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</si>
  <si>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000 1 14 02053 13 0000 410</t>
  </si>
  <si>
    <t>Источники                                                                                                                                                                                        внутреннего финансирования дефицита бюджета городского поселения город Бобров</t>
  </si>
  <si>
    <t>000 2 02 15001 13 0000 150</t>
  </si>
  <si>
    <t>000 2 02 20000 00 0000 150</t>
  </si>
  <si>
    <t xml:space="preserve">000 2 02 29999 13 0000 150 </t>
  </si>
  <si>
    <t>000 2 02 10000 00 0000 150</t>
  </si>
  <si>
    <t>2 19 60010 13 0000 150</t>
  </si>
  <si>
    <t>2 02 49999 13 0000 150</t>
  </si>
  <si>
    <t>2 02 45160 13 0000 150</t>
  </si>
  <si>
    <t>2 02 29999 13 0000 150</t>
  </si>
  <si>
    <t>от "25" декабря 2020 года №69</t>
  </si>
  <si>
    <t>000 2 02 45424 13 0000 151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</si>
  <si>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</si>
  <si>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2 02 45424 13 0000 150</t>
  </si>
  <si>
    <t>02 3 07 L1130</t>
  </si>
  <si>
    <t>Расходы на капитальные вложения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 (капитальные вложения в объекты недвижимого имущества государственной (муниципальной) собственности)</t>
  </si>
  <si>
    <t>Реализация проектов создание комфортной городской среды в малых городах и исторических поселениях (закупка товаров, работ и услуг для обеспечения госуд-х (муниципальных) нужд)</t>
  </si>
  <si>
    <t>02 3 F2 Д4240</t>
  </si>
  <si>
    <t>02 3 F2 54240</t>
  </si>
  <si>
    <t>02 3 F2 S9090</t>
  </si>
  <si>
    <t>Расходы по реализации мероприятий по повышению уровня информирования граждан о проведении голосования по отбору общественных территорий, подлежащих благоустройству в рамках реализации муниципальных программ формирования современной городской среды (закупка товаров, работ и услуг для обеспечения госуд-х (муниципальных) нужд)</t>
  </si>
  <si>
    <t>Выполнение других расходных обязательств (Закупка товаров, работ и услуг для обеспечения государственных (муниципальных) нужд</t>
  </si>
  <si>
    <t>02 3 07 90200</t>
  </si>
  <si>
    <t>02 2 01 90200</t>
  </si>
  <si>
    <t>000 1 01 02080 01 0000 110</t>
  </si>
  <si>
    <t>Налог на доходы физических лиц части суммы налога превышающей 650 000 рублей,относящейся к части налоговой базы,превышающей 5 000 000 рублей (сумма вывозной таможенной пошлины(перерасчеты,недоимка и задолженность по соответствующему платежу, в том числе по отмененному))</t>
  </si>
  <si>
    <t>02 3 07 78270</t>
  </si>
  <si>
    <t>Иные межбюджетные трансферты на поощрение муниципальных образований Воронежской области за наращивание налогового (экономического) потенциала (закупка товаров, работ и услуг для обеспечения государственных (муниципальных) нужд)</t>
  </si>
  <si>
    <t>Инициативные платежи, зачисляемые в бюджеты городских поселений</t>
  </si>
  <si>
    <t>000 1 17 15000 00 0000 150</t>
  </si>
  <si>
    <t>000 1 17 15030 13 0000 150</t>
  </si>
  <si>
    <t>Реализация проектов созданя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среды(закупка товаров, работ и услуг для обеспечения госуд-х (муниципальных) нужд)</t>
  </si>
  <si>
    <t>Реализация проектов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госуд-х (муниципальных) нужд)</t>
  </si>
  <si>
    <t>02 3 07 70100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</si>
  <si>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</si>
  <si>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02 3 F2 Д5550</t>
  </si>
  <si>
    <t>Реализация программ формирования современной городской среды (в целях достижения значений дополнительного результата) (Закупка товаров, работ и услуг для обеспечения государственных (муниципальных) нужд)</t>
  </si>
  <si>
    <t>02 3 08 S8530</t>
  </si>
  <si>
    <t>Субсидии бюджетным муниципальным образованиям на обустройство и восстановление воинских захоронений на территории Воронежской области (закупка товаров, работ и услуг для обеспечения государственных (муниципальных) нужд)</t>
  </si>
  <si>
    <t>1 17 15030 13 0000 150</t>
  </si>
  <si>
    <t>02 3 08 70100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</si>
  <si>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(Закупка товаров, работ и услуг для обеспечения государственных (муниципальных) нужд</t>
  </si>
  <si>
    <t>02 3 03 79060</t>
  </si>
  <si>
    <t>Поощрение городских округов и муниципальных районов Воронежской области за достижение наилучших значений комплексной оценки показателей эффективности деятельности органов местного самоуправления городских округов и муниципальных районов (закупка товаров, работ и услуг для обеспечения государственных (муниципальных) нужд)</t>
  </si>
  <si>
    <t>02 3 03 S9120</t>
  </si>
  <si>
    <t>Софинансирование расходов по реализации мероприятий по ремонту объектов теплоэнергетического хозяйства муниципальных образований, находящихся в муниципальной собственности, к очередному отопительному периоду, на 2021 год (закупка товаров, работ и услуг для обеспечения государственных (муниципальных) нужд)</t>
  </si>
  <si>
    <t>02 3 08 90200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</si>
</sst>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0"/>
    <numFmt numFmtId="188" formatCode="0.0000"/>
    <numFmt numFmtId="189" formatCode="0.00000"/>
    <numFmt numFmtId="190" formatCode="_-* #,##0.0_р_._-;\-* #,##0.0_р_._-;_-* &quot;-&quot;??_р_._-;_-@_-"/>
    <numFmt numFmtId="191" formatCode="#,##0.0_ ;\-#,##0.0\ "/>
    <numFmt numFmtId="192" formatCode="#,##0.0"/>
    <numFmt numFmtId="193" formatCode="_-* #,##0.0_р_._-;\-* #,##0.0_р_._-;_-* &quot;-&quot;?_р_._-;_-@_-"/>
    <numFmt numFmtId="194" formatCode="#,##0.00000"/>
    <numFmt numFmtId="195" formatCode="#,##0.00000_ ;\-#,##0.00000\ "/>
    <numFmt numFmtId="196" formatCode="_-* #,##0.00000_р_._-;\-* #,##0.00000_р_._-;_-* &quot;-&quot;?????_р_._-;_-@_-"/>
    <numFmt numFmtId="197" formatCode="_-* #,##0.000_р_._-;\-* #,##0.000_р_._-;_-* &quot;-&quot;??_р_._-;_-@_-"/>
    <numFmt numFmtId="198" formatCode="_-* #,##0.0000_р_._-;\-* #,##0.0000_р_._-;_-* &quot;-&quot;??_р_._-;_-@_-"/>
    <numFmt numFmtId="199" formatCode="_-* #,##0.00000_р_._-;\-* #,##0.00000_р_._-;_-* &quot;-&quot;??_р_._-;_-@_-"/>
    <numFmt numFmtId="200" formatCode="_-* #,##0.000000_р_._-;\-* #,##0.000000_р_._-;_-* &quot;-&quot;??_р_._-;_-@_-"/>
    <numFmt numFmtId="201" formatCode="#,##0.00_ ;\-#,##0.00\ "/>
    <numFmt numFmtId="202" formatCode="#,##0.00000_р_."/>
    <numFmt numFmtId="203" formatCode="#,##0.0000_ ;\-#,##0.0000\ "/>
    <numFmt numFmtId="204" formatCode="#,##0.000_ ;\-#,##0.000\ "/>
    <numFmt numFmtId="205" formatCode="#,##0.0000"/>
    <numFmt numFmtId="206" formatCode="#,##0.000"/>
    <numFmt numFmtId="207" formatCode="#,##0.000000_р_."/>
    <numFmt numFmtId="208" formatCode="#,##0.0000_р_."/>
    <numFmt numFmtId="209" formatCode="#,##0.000_р_."/>
    <numFmt numFmtId="210" formatCode="#,##0.00_р_."/>
    <numFmt numFmtId="211" formatCode="#,##0.0_р_."/>
    <numFmt numFmtId="212" formatCode="#,##0.000000"/>
    <numFmt numFmtId="213" formatCode="#,##0.000000_ ;\-#,##0.000000\ "/>
    <numFmt numFmtId="214" formatCode="#,##0_ ;\-#,##0\ "/>
    <numFmt numFmtId="215" formatCode="#,##0_р_."/>
    <numFmt numFmtId="216" formatCode="0.0%"/>
    <numFmt numFmtId="217" formatCode="0.000%"/>
    <numFmt numFmtId="218" formatCode="_-* #,##0_р_._-;\-* #,##0_р_._-;_-* &quot;-&quot;??_р_._-;_-@_-"/>
    <numFmt numFmtId="219" formatCode="#,##0.00\ _₽"/>
  </numFmts>
  <fonts count="59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i/>
      <sz val="12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2" fillId="0" borderId="0" applyFill="0" applyBorder="0" applyAlignment="0" applyProtection="0"/>
    <xf numFmtId="0" fontId="57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9" fillId="0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180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180" fontId="8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left" vertical="center"/>
    </xf>
    <xf numFmtId="0" fontId="12" fillId="0" borderId="0" xfId="0" applyFont="1" applyAlignment="1">
      <alignment/>
    </xf>
    <xf numFmtId="180" fontId="8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2" fontId="7" fillId="33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0" fontId="6" fillId="33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/>
    </xf>
    <xf numFmtId="195" fontId="7" fillId="0" borderId="10" xfId="62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9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5" fillId="0" borderId="10" xfId="0" applyFont="1" applyFill="1" applyBorder="1" applyAlignment="1">
      <alignment horizontal="left" wrapText="1"/>
    </xf>
    <xf numFmtId="49" fontId="16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5" fillId="0" borderId="10" xfId="0" applyFont="1" applyFill="1" applyBorder="1" applyAlignment="1">
      <alignment wrapText="1"/>
    </xf>
    <xf numFmtId="192" fontId="8" fillId="0" borderId="10" xfId="62" applyNumberFormat="1" applyFont="1" applyBorder="1" applyAlignment="1">
      <alignment horizontal="center" vertical="center"/>
    </xf>
    <xf numFmtId="192" fontId="7" fillId="0" borderId="10" xfId="62" applyNumberFormat="1" applyFont="1" applyFill="1" applyBorder="1" applyAlignment="1">
      <alignment horizontal="center" vertical="center"/>
    </xf>
    <xf numFmtId="192" fontId="11" fillId="0" borderId="10" xfId="0" applyNumberFormat="1" applyFont="1" applyBorder="1" applyAlignment="1">
      <alignment horizontal="center" vertical="center" wrapText="1"/>
    </xf>
    <xf numFmtId="192" fontId="6" fillId="0" borderId="10" xfId="0" applyNumberFormat="1" applyFont="1" applyBorder="1" applyAlignment="1">
      <alignment horizontal="center" vertical="center" wrapText="1"/>
    </xf>
    <xf numFmtId="192" fontId="11" fillId="0" borderId="10" xfId="0" applyNumberFormat="1" applyFont="1" applyBorder="1" applyAlignment="1">
      <alignment horizontal="center" vertical="center"/>
    </xf>
    <xf numFmtId="192" fontId="14" fillId="0" borderId="10" xfId="0" applyNumberFormat="1" applyFont="1" applyBorder="1" applyAlignment="1">
      <alignment horizontal="center" vertical="center"/>
    </xf>
    <xf numFmtId="192" fontId="6" fillId="0" borderId="10" xfId="0" applyNumberFormat="1" applyFont="1" applyBorder="1" applyAlignment="1">
      <alignment horizontal="center" vertical="center"/>
    </xf>
    <xf numFmtId="0" fontId="15" fillId="34" borderId="10" xfId="0" applyFont="1" applyFill="1" applyBorder="1" applyAlignment="1">
      <alignment horizontal="left" wrapText="1"/>
    </xf>
    <xf numFmtId="49" fontId="7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9" fillId="34" borderId="10" xfId="0" applyFont="1" applyFill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left" wrapText="1"/>
    </xf>
    <xf numFmtId="49" fontId="8" fillId="34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194" fontId="1" fillId="0" borderId="0" xfId="0" applyNumberFormat="1" applyFont="1" applyAlignment="1">
      <alignment/>
    </xf>
    <xf numFmtId="195" fontId="0" fillId="0" borderId="0" xfId="0" applyNumberFormat="1" applyFill="1" applyAlignment="1">
      <alignment/>
    </xf>
    <xf numFmtId="202" fontId="1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194" fontId="6" fillId="0" borderId="10" xfId="0" applyNumberFormat="1" applyFont="1" applyBorder="1" applyAlignment="1">
      <alignment horizontal="center" vertical="center"/>
    </xf>
    <xf numFmtId="194" fontId="0" fillId="0" borderId="0" xfId="0" applyNumberFormat="1" applyAlignment="1">
      <alignment/>
    </xf>
    <xf numFmtId="192" fontId="8" fillId="0" borderId="10" xfId="0" applyNumberFormat="1" applyFont="1" applyFill="1" applyBorder="1" applyAlignment="1">
      <alignment horizontal="right"/>
    </xf>
    <xf numFmtId="192" fontId="7" fillId="0" borderId="10" xfId="0" applyNumberFormat="1" applyFont="1" applyFill="1" applyBorder="1" applyAlignment="1">
      <alignment horizontal="right"/>
    </xf>
    <xf numFmtId="192" fontId="7" fillId="33" borderId="10" xfId="0" applyNumberFormat="1" applyFont="1" applyFill="1" applyBorder="1" applyAlignment="1">
      <alignment horizontal="right"/>
    </xf>
    <xf numFmtId="194" fontId="0" fillId="0" borderId="0" xfId="0" applyNumberFormat="1" applyFill="1" applyAlignment="1">
      <alignment/>
    </xf>
    <xf numFmtId="202" fontId="1" fillId="0" borderId="0" xfId="0" applyNumberFormat="1" applyFont="1" applyFill="1" applyAlignment="1">
      <alignment/>
    </xf>
    <xf numFmtId="171" fontId="7" fillId="0" borderId="0" xfId="62" applyFont="1" applyAlignment="1">
      <alignment/>
    </xf>
    <xf numFmtId="171" fontId="0" fillId="0" borderId="0" xfId="62" applyFont="1" applyAlignment="1">
      <alignment/>
    </xf>
    <xf numFmtId="10" fontId="0" fillId="0" borderId="0" xfId="58" applyNumberFormat="1" applyFont="1" applyAlignment="1">
      <alignment/>
    </xf>
    <xf numFmtId="192" fontId="7" fillId="0" borderId="12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left" wrapText="1"/>
    </xf>
    <xf numFmtId="0" fontId="16" fillId="33" borderId="10" xfId="0" applyFont="1" applyFill="1" applyBorder="1" applyAlignment="1">
      <alignment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wrapText="1"/>
    </xf>
    <xf numFmtId="203" fontId="1" fillId="0" borderId="0" xfId="0" applyNumberFormat="1" applyFont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/>
    </xf>
    <xf numFmtId="194" fontId="1" fillId="0" borderId="0" xfId="0" applyNumberFormat="1" applyFont="1" applyFill="1" applyAlignment="1">
      <alignment/>
    </xf>
    <xf numFmtId="192" fontId="0" fillId="0" borderId="0" xfId="0" applyNumberFormat="1" applyAlignment="1">
      <alignment/>
    </xf>
    <xf numFmtId="211" fontId="8" fillId="0" borderId="10" xfId="62" applyNumberFormat="1" applyFont="1" applyBorder="1" applyAlignment="1">
      <alignment horizontal="center" vertical="center"/>
    </xf>
    <xf numFmtId="211" fontId="8" fillId="0" borderId="10" xfId="62" applyNumberFormat="1" applyFont="1" applyFill="1" applyBorder="1" applyAlignment="1">
      <alignment horizontal="center" vertical="center"/>
    </xf>
    <xf numFmtId="211" fontId="7" fillId="0" borderId="10" xfId="62" applyNumberFormat="1" applyFont="1" applyFill="1" applyBorder="1" applyAlignment="1">
      <alignment horizontal="center" vertical="center"/>
    </xf>
    <xf numFmtId="211" fontId="8" fillId="34" borderId="10" xfId="62" applyNumberFormat="1" applyFont="1" applyFill="1" applyBorder="1" applyAlignment="1">
      <alignment horizontal="center" vertical="center"/>
    </xf>
    <xf numFmtId="211" fontId="7" fillId="34" borderId="10" xfId="62" applyNumberFormat="1" applyFont="1" applyFill="1" applyBorder="1" applyAlignment="1">
      <alignment horizontal="center" vertical="center"/>
    </xf>
    <xf numFmtId="211" fontId="20" fillId="0" borderId="10" xfId="62" applyNumberFormat="1" applyFont="1" applyFill="1" applyBorder="1" applyAlignment="1">
      <alignment horizontal="center" vertical="center"/>
    </xf>
    <xf numFmtId="211" fontId="16" fillId="0" borderId="10" xfId="62" applyNumberFormat="1" applyFont="1" applyFill="1" applyBorder="1" applyAlignment="1">
      <alignment horizontal="center" vertical="center"/>
    </xf>
    <xf numFmtId="192" fontId="7" fillId="34" borderId="10" xfId="62" applyNumberFormat="1" applyFont="1" applyFill="1" applyBorder="1" applyAlignment="1">
      <alignment horizontal="center" vertical="center"/>
    </xf>
    <xf numFmtId="192" fontId="16" fillId="0" borderId="10" xfId="62" applyNumberFormat="1" applyFont="1" applyFill="1" applyBorder="1" applyAlignment="1">
      <alignment horizontal="center" vertical="center"/>
    </xf>
    <xf numFmtId="191" fontId="8" fillId="0" borderId="10" xfId="62" applyNumberFormat="1" applyFont="1" applyBorder="1" applyAlignment="1">
      <alignment horizontal="center" vertical="center"/>
    </xf>
    <xf numFmtId="191" fontId="8" fillId="0" borderId="10" xfId="62" applyNumberFormat="1" applyFont="1" applyFill="1" applyBorder="1" applyAlignment="1">
      <alignment horizontal="center" vertical="center"/>
    </xf>
    <xf numFmtId="191" fontId="7" fillId="0" borderId="10" xfId="62" applyNumberFormat="1" applyFont="1" applyFill="1" applyBorder="1" applyAlignment="1">
      <alignment horizontal="center" vertical="center"/>
    </xf>
    <xf numFmtId="191" fontId="7" fillId="34" borderId="10" xfId="62" applyNumberFormat="1" applyFont="1" applyFill="1" applyBorder="1" applyAlignment="1">
      <alignment horizontal="center" vertical="center"/>
    </xf>
    <xf numFmtId="191" fontId="16" fillId="0" borderId="10" xfId="62" applyNumberFormat="1" applyFont="1" applyFill="1" applyBorder="1" applyAlignment="1">
      <alignment horizontal="center" vertical="center"/>
    </xf>
    <xf numFmtId="192" fontId="8" fillId="35" borderId="10" xfId="0" applyNumberFormat="1" applyFont="1" applyFill="1" applyBorder="1" applyAlignment="1">
      <alignment horizontal="right" vertical="center" wrapText="1"/>
    </xf>
    <xf numFmtId="192" fontId="8" fillId="0" borderId="10" xfId="0" applyNumberFormat="1" applyFont="1" applyBorder="1" applyAlignment="1">
      <alignment horizontal="right" vertical="center" wrapText="1"/>
    </xf>
    <xf numFmtId="192" fontId="7" fillId="0" borderId="10" xfId="0" applyNumberFormat="1" applyFont="1" applyBorder="1" applyAlignment="1">
      <alignment horizontal="right" vertical="center" wrapText="1"/>
    </xf>
    <xf numFmtId="192" fontId="7" fillId="35" borderId="10" xfId="0" applyNumberFormat="1" applyFont="1" applyFill="1" applyBorder="1" applyAlignment="1">
      <alignment horizontal="right" vertical="center" wrapText="1"/>
    </xf>
    <xf numFmtId="192" fontId="7" fillId="0" borderId="10" xfId="0" applyNumberFormat="1" applyFont="1" applyFill="1" applyBorder="1" applyAlignment="1">
      <alignment horizontal="right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130" zoomScaleSheetLayoutView="130" zoomScalePageLayoutView="0" workbookViewId="0" topLeftCell="A13">
      <selection activeCell="D21" sqref="D21"/>
    </sheetView>
  </sheetViews>
  <sheetFormatPr defaultColWidth="9.00390625" defaultRowHeight="12.75"/>
  <cols>
    <col min="1" max="1" width="55.625" style="0" customWidth="1"/>
    <col min="2" max="2" width="30.125" style="0" customWidth="1"/>
    <col min="3" max="3" width="20.375" style="0" customWidth="1"/>
    <col min="4" max="4" width="17.00390625" style="0" customWidth="1"/>
    <col min="5" max="5" width="19.75390625" style="0" customWidth="1"/>
    <col min="8" max="8" width="16.375" style="0" bestFit="1" customWidth="1"/>
  </cols>
  <sheetData>
    <row r="1" spans="1:5" ht="15">
      <c r="A1" s="43"/>
      <c r="B1" s="43"/>
      <c r="C1" s="43"/>
      <c r="D1" s="43" t="s">
        <v>126</v>
      </c>
      <c r="E1" s="43"/>
    </row>
    <row r="2" spans="1:5" ht="15">
      <c r="A2" s="43"/>
      <c r="B2" s="43"/>
      <c r="C2" s="43"/>
      <c r="D2" s="43" t="s">
        <v>151</v>
      </c>
      <c r="E2" s="43"/>
    </row>
    <row r="3" spans="1:5" ht="15">
      <c r="A3" s="43"/>
      <c r="B3" s="43"/>
      <c r="C3" s="43"/>
      <c r="D3" s="43" t="s">
        <v>152</v>
      </c>
      <c r="E3" s="43"/>
    </row>
    <row r="4" spans="1:5" ht="15">
      <c r="A4" s="43"/>
      <c r="B4" s="43"/>
      <c r="C4" s="43"/>
      <c r="D4" s="43" t="s">
        <v>153</v>
      </c>
      <c r="E4" s="43"/>
    </row>
    <row r="5" spans="1:5" ht="15">
      <c r="A5" s="43"/>
      <c r="B5" s="43"/>
      <c r="C5" s="43"/>
      <c r="D5" s="43" t="s">
        <v>154</v>
      </c>
      <c r="E5" s="43"/>
    </row>
    <row r="6" spans="1:5" ht="15">
      <c r="A6" s="43"/>
      <c r="B6" s="43"/>
      <c r="C6" s="43"/>
      <c r="D6" s="43" t="s">
        <v>590</v>
      </c>
      <c r="E6" s="43"/>
    </row>
    <row r="7" ht="12.75">
      <c r="A7" s="1"/>
    </row>
    <row r="8" ht="12.75">
      <c r="A8" s="1"/>
    </row>
    <row r="9" spans="1:5" ht="53.25" customHeight="1">
      <c r="A9" s="160" t="s">
        <v>581</v>
      </c>
      <c r="B9" s="160"/>
      <c r="C9" s="160"/>
      <c r="D9" s="160"/>
      <c r="E9" s="160"/>
    </row>
    <row r="10" spans="1:5" ht="22.5" customHeight="1">
      <c r="A10" s="160" t="s">
        <v>110</v>
      </c>
      <c r="B10" s="160"/>
      <c r="C10" s="160"/>
      <c r="D10" s="160"/>
      <c r="E10" s="160"/>
    </row>
    <row r="11" spans="1:5" ht="18.75">
      <c r="A11" s="71"/>
      <c r="B11" s="72"/>
      <c r="C11" s="72"/>
      <c r="D11" s="72"/>
      <c r="E11" s="72" t="s">
        <v>452</v>
      </c>
    </row>
    <row r="12" spans="1:5" ht="35.25" customHeight="1">
      <c r="A12" s="69" t="s">
        <v>137</v>
      </c>
      <c r="B12" s="69" t="s">
        <v>458</v>
      </c>
      <c r="C12" s="69" t="s">
        <v>11</v>
      </c>
      <c r="D12" s="69" t="s">
        <v>48</v>
      </c>
      <c r="E12" s="69" t="s">
        <v>114</v>
      </c>
    </row>
    <row r="13" spans="1:8" ht="56.25">
      <c r="A13" s="79" t="s">
        <v>459</v>
      </c>
      <c r="B13" s="69" t="s">
        <v>460</v>
      </c>
      <c r="C13" s="152">
        <f>C21+C14</f>
        <v>23904.34352999984</v>
      </c>
      <c r="D13" s="153">
        <f>D21+D14</f>
        <v>0</v>
      </c>
      <c r="E13" s="153">
        <f>E21+E14</f>
        <v>0</v>
      </c>
      <c r="H13" s="114"/>
    </row>
    <row r="14" spans="1:5" ht="56.25">
      <c r="A14" s="79" t="s">
        <v>207</v>
      </c>
      <c r="B14" s="69" t="s">
        <v>461</v>
      </c>
      <c r="C14" s="153">
        <f>C15+C18</f>
        <v>0</v>
      </c>
      <c r="D14" s="153">
        <f>D15+D18</f>
        <v>0</v>
      </c>
      <c r="E14" s="153">
        <f>E15+E18</f>
        <v>0</v>
      </c>
    </row>
    <row r="15" spans="1:5" ht="69.75" customHeight="1">
      <c r="A15" s="80" t="s">
        <v>462</v>
      </c>
      <c r="B15" s="81" t="s">
        <v>463</v>
      </c>
      <c r="C15" s="154">
        <f>C16</f>
        <v>0</v>
      </c>
      <c r="D15" s="154">
        <f>D16</f>
        <v>0</v>
      </c>
      <c r="E15" s="154">
        <f>E16</f>
        <v>0</v>
      </c>
    </row>
    <row r="16" spans="1:5" ht="75">
      <c r="A16" s="80" t="s">
        <v>484</v>
      </c>
      <c r="B16" s="81" t="s">
        <v>483</v>
      </c>
      <c r="C16" s="154">
        <v>0</v>
      </c>
      <c r="D16" s="154">
        <v>0</v>
      </c>
      <c r="E16" s="154">
        <v>0</v>
      </c>
    </row>
    <row r="17" spans="1:5" ht="61.5" customHeight="1">
      <c r="A17" s="80" t="s">
        <v>482</v>
      </c>
      <c r="B17" s="81"/>
      <c r="C17" s="154">
        <v>0</v>
      </c>
      <c r="D17" s="154">
        <v>0</v>
      </c>
      <c r="E17" s="154">
        <v>0</v>
      </c>
    </row>
    <row r="18" spans="1:5" ht="75">
      <c r="A18" s="80" t="s">
        <v>464</v>
      </c>
      <c r="B18" s="81" t="s">
        <v>465</v>
      </c>
      <c r="C18" s="154">
        <f>C19</f>
        <v>0</v>
      </c>
      <c r="D18" s="154">
        <f>D19</f>
        <v>0</v>
      </c>
      <c r="E18" s="154">
        <f>E19</f>
        <v>0</v>
      </c>
    </row>
    <row r="19" spans="1:5" ht="75">
      <c r="A19" s="80" t="s">
        <v>479</v>
      </c>
      <c r="B19" s="81" t="s">
        <v>478</v>
      </c>
      <c r="C19" s="154">
        <v>0</v>
      </c>
      <c r="D19" s="154">
        <v>0</v>
      </c>
      <c r="E19" s="154">
        <v>0</v>
      </c>
    </row>
    <row r="20" spans="1:5" ht="56.25">
      <c r="A20" s="80" t="s">
        <v>482</v>
      </c>
      <c r="B20" s="81"/>
      <c r="C20" s="154">
        <v>0</v>
      </c>
      <c r="D20" s="154">
        <v>0</v>
      </c>
      <c r="E20" s="154">
        <v>0</v>
      </c>
    </row>
    <row r="21" spans="1:5" ht="37.5">
      <c r="A21" s="79" t="s">
        <v>466</v>
      </c>
      <c r="B21" s="69" t="s">
        <v>467</v>
      </c>
      <c r="C21" s="152">
        <f>C25+C22</f>
        <v>23904.34352999984</v>
      </c>
      <c r="D21" s="153">
        <f>D25+D22</f>
        <v>0</v>
      </c>
      <c r="E21" s="153">
        <f>E25+E22</f>
        <v>0</v>
      </c>
    </row>
    <row r="22" spans="1:6" ht="29.25" customHeight="1">
      <c r="A22" s="80" t="s">
        <v>468</v>
      </c>
      <c r="B22" s="81" t="s">
        <v>469</v>
      </c>
      <c r="C22" s="154">
        <f aca="true" t="shared" si="0" ref="C22:E23">C23</f>
        <v>-853838.1964700002</v>
      </c>
      <c r="D22" s="154">
        <f t="shared" si="0"/>
        <v>-334355</v>
      </c>
      <c r="E22" s="154">
        <f t="shared" si="0"/>
        <v>-126349.1</v>
      </c>
      <c r="F22" s="82"/>
    </row>
    <row r="23" spans="1:9" ht="47.25" customHeight="1">
      <c r="A23" s="80" t="s">
        <v>470</v>
      </c>
      <c r="B23" s="81" t="s">
        <v>471</v>
      </c>
      <c r="C23" s="154">
        <f t="shared" si="0"/>
        <v>-853838.1964700002</v>
      </c>
      <c r="D23" s="154">
        <f t="shared" si="0"/>
        <v>-334355</v>
      </c>
      <c r="E23" s="154">
        <f t="shared" si="0"/>
        <v>-126349.1</v>
      </c>
      <c r="F23" s="82"/>
      <c r="I23" t="s">
        <v>15</v>
      </c>
    </row>
    <row r="24" spans="1:5" ht="37.5">
      <c r="A24" s="80" t="s">
        <v>481</v>
      </c>
      <c r="B24" s="81" t="s">
        <v>477</v>
      </c>
      <c r="C24" s="155">
        <f>(-'приложение 2 (1)'!C14)+(-C16)</f>
        <v>-853838.1964700002</v>
      </c>
      <c r="D24" s="156">
        <f>(-'приложение 2 (1)'!D14)+(-D16)</f>
        <v>-334355</v>
      </c>
      <c r="E24" s="156">
        <f>(-'приложение 2 (1)'!E14)+(-E16)</f>
        <v>-126349.1</v>
      </c>
    </row>
    <row r="25" spans="1:5" ht="33" customHeight="1">
      <c r="A25" s="80" t="s">
        <v>472</v>
      </c>
      <c r="B25" s="81" t="s">
        <v>473</v>
      </c>
      <c r="C25" s="154">
        <f aca="true" t="shared" si="1" ref="C25:E26">C26</f>
        <v>877742.54</v>
      </c>
      <c r="D25" s="154">
        <f t="shared" si="1"/>
        <v>334355</v>
      </c>
      <c r="E25" s="154">
        <f t="shared" si="1"/>
        <v>126349.1</v>
      </c>
    </row>
    <row r="26" spans="1:5" ht="39.75" customHeight="1">
      <c r="A26" s="80" t="s">
        <v>474</v>
      </c>
      <c r="B26" s="81" t="s">
        <v>475</v>
      </c>
      <c r="C26" s="154">
        <f t="shared" si="1"/>
        <v>877742.54</v>
      </c>
      <c r="D26" s="154">
        <f t="shared" si="1"/>
        <v>334355</v>
      </c>
      <c r="E26" s="154">
        <f t="shared" si="1"/>
        <v>126349.1</v>
      </c>
    </row>
    <row r="27" spans="1:5" ht="48" customHeight="1">
      <c r="A27" s="80" t="s">
        <v>480</v>
      </c>
      <c r="B27" s="81" t="s">
        <v>476</v>
      </c>
      <c r="C27" s="155">
        <f>'приложение 7 (1)'!G15-C19</f>
        <v>877742.54</v>
      </c>
      <c r="D27" s="156">
        <f>'приложение 2 (1)'!D14-D19</f>
        <v>334355</v>
      </c>
      <c r="E27" s="156">
        <f>'приложение 2 (1)'!E14-E19</f>
        <v>126349.1</v>
      </c>
    </row>
    <row r="41" ht="56.25" customHeight="1"/>
  </sheetData>
  <sheetProtection/>
  <mergeCells count="2">
    <mergeCell ref="A9:E9"/>
    <mergeCell ref="A10:E10"/>
  </mergeCells>
  <printOptions/>
  <pageMargins left="1.0236220472440944" right="0.7480314960629921" top="0.3937007874015748" bottom="0.3937007874015748" header="0.5118110236220472" footer="0.5118110236220472"/>
  <pageSetup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="90" zoomScaleSheetLayoutView="90" zoomScalePageLayoutView="0" workbookViewId="0" topLeftCell="A1">
      <selection activeCell="F12" sqref="F12:H12"/>
    </sheetView>
  </sheetViews>
  <sheetFormatPr defaultColWidth="9.00390625" defaultRowHeight="12.75"/>
  <cols>
    <col min="1" max="1" width="48.625" style="0" customWidth="1"/>
    <col min="2" max="2" width="19.75390625" style="0" customWidth="1"/>
    <col min="3" max="5" width="8.875" style="0" customWidth="1"/>
    <col min="6" max="6" width="17.625" style="0" customWidth="1"/>
    <col min="7" max="7" width="15.375" style="0" customWidth="1"/>
    <col min="8" max="8" width="17.125" style="0" customWidth="1"/>
  </cols>
  <sheetData>
    <row r="1" spans="1:8" ht="15">
      <c r="A1" s="5"/>
      <c r="B1" s="40"/>
      <c r="C1" s="40"/>
      <c r="D1" s="40"/>
      <c r="E1" s="40" t="s">
        <v>115</v>
      </c>
      <c r="F1" s="40"/>
      <c r="H1">
        <f>'приложение 9(1)'!G1</f>
        <v>0</v>
      </c>
    </row>
    <row r="2" spans="1:6" ht="15">
      <c r="A2" s="14"/>
      <c r="B2" s="40"/>
      <c r="C2" s="40"/>
      <c r="D2" s="40"/>
      <c r="E2" s="40" t="s">
        <v>151</v>
      </c>
      <c r="F2" s="40"/>
    </row>
    <row r="3" spans="1:6" ht="15">
      <c r="A3" s="5"/>
      <c r="B3" s="40"/>
      <c r="C3" s="40"/>
      <c r="D3" s="40"/>
      <c r="E3" s="40" t="s">
        <v>152</v>
      </c>
      <c r="F3" s="40"/>
    </row>
    <row r="4" spans="1:6" ht="15">
      <c r="A4" s="5"/>
      <c r="B4" s="40"/>
      <c r="C4" s="40"/>
      <c r="D4" s="40"/>
      <c r="E4" s="40" t="s">
        <v>153</v>
      </c>
      <c r="F4" s="40"/>
    </row>
    <row r="5" spans="1:6" ht="15">
      <c r="A5" s="5"/>
      <c r="B5" s="40"/>
      <c r="C5" s="40"/>
      <c r="D5" s="40"/>
      <c r="E5" s="40" t="s">
        <v>154</v>
      </c>
      <c r="F5" s="40"/>
    </row>
    <row r="6" spans="1:6" ht="15">
      <c r="A6" s="5"/>
      <c r="B6" s="40"/>
      <c r="C6" s="40"/>
      <c r="D6" s="40"/>
      <c r="E6" s="40" t="str">
        <f>'приложение 9(1)'!H6</f>
        <v>от "25" декабря 2020 года №69</v>
      </c>
      <c r="F6" s="40"/>
    </row>
    <row r="7" spans="1:6" ht="12.75">
      <c r="A7" s="5"/>
      <c r="B7" s="5"/>
      <c r="C7" s="5"/>
      <c r="D7" s="5"/>
      <c r="E7" s="5"/>
      <c r="F7" s="5"/>
    </row>
    <row r="8" spans="1:6" ht="12.75">
      <c r="A8" s="5"/>
      <c r="B8" s="5"/>
      <c r="C8" s="5"/>
      <c r="D8" s="5"/>
      <c r="E8" s="5"/>
      <c r="F8" s="5"/>
    </row>
    <row r="9" spans="1:8" ht="57" customHeight="1">
      <c r="A9" s="170" t="s">
        <v>112</v>
      </c>
      <c r="B9" s="170"/>
      <c r="C9" s="170"/>
      <c r="D9" s="170"/>
      <c r="E9" s="170"/>
      <c r="F9" s="170"/>
      <c r="G9" s="170"/>
      <c r="H9" s="170"/>
    </row>
    <row r="10" spans="1:6" ht="12.75">
      <c r="A10" s="5"/>
      <c r="B10" s="5"/>
      <c r="C10" s="5"/>
      <c r="D10" s="5"/>
      <c r="E10" s="5"/>
      <c r="F10" s="5"/>
    </row>
    <row r="11" spans="1:8" ht="12.75">
      <c r="A11" s="5"/>
      <c r="B11" s="5"/>
      <c r="C11" s="5"/>
      <c r="D11" s="5"/>
      <c r="E11" s="5"/>
      <c r="F11" s="5"/>
      <c r="H11" s="5" t="s">
        <v>180</v>
      </c>
    </row>
    <row r="12" spans="1:8" s="39" customFormat="1" ht="30.75" customHeight="1">
      <c r="A12" s="23" t="s">
        <v>137</v>
      </c>
      <c r="B12" s="23" t="s">
        <v>149</v>
      </c>
      <c r="C12" s="23" t="s">
        <v>148</v>
      </c>
      <c r="D12" s="23" t="s">
        <v>139</v>
      </c>
      <c r="E12" s="23" t="s">
        <v>138</v>
      </c>
      <c r="F12" s="24" t="s">
        <v>11</v>
      </c>
      <c r="G12" s="24" t="s">
        <v>48</v>
      </c>
      <c r="H12" s="24" t="s">
        <v>114</v>
      </c>
    </row>
    <row r="13" spans="1:8" ht="13.5" customHeight="1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6">
        <v>6</v>
      </c>
      <c r="G13" s="16">
        <v>7</v>
      </c>
      <c r="H13" s="16">
        <v>8</v>
      </c>
    </row>
    <row r="14" spans="1:8" ht="93" customHeight="1">
      <c r="A14" s="64" t="s">
        <v>345</v>
      </c>
      <c r="B14" s="46" t="s">
        <v>252</v>
      </c>
      <c r="C14" s="46"/>
      <c r="D14" s="46"/>
      <c r="E14" s="46"/>
      <c r="F14" s="63">
        <f>F15</f>
        <v>0</v>
      </c>
      <c r="G14" s="63">
        <v>400</v>
      </c>
      <c r="H14" s="63">
        <v>400</v>
      </c>
    </row>
    <row r="15" spans="1:8" ht="36.75" customHeight="1">
      <c r="A15" s="21" t="s">
        <v>335</v>
      </c>
      <c r="B15" s="4" t="s">
        <v>337</v>
      </c>
      <c r="C15" s="4"/>
      <c r="D15" s="4"/>
      <c r="E15" s="4"/>
      <c r="F15" s="22">
        <f>F16</f>
        <v>0</v>
      </c>
      <c r="G15" s="22">
        <v>400</v>
      </c>
      <c r="H15" s="22">
        <v>400</v>
      </c>
    </row>
    <row r="16" spans="1:8" ht="100.5" customHeight="1">
      <c r="A16" s="11" t="s">
        <v>268</v>
      </c>
      <c r="B16" s="19" t="s">
        <v>343</v>
      </c>
      <c r="C16" s="19"/>
      <c r="D16" s="19"/>
      <c r="E16" s="19"/>
      <c r="F16" s="18">
        <f>F17</f>
        <v>0</v>
      </c>
      <c r="G16" s="18">
        <f>G17</f>
        <v>400</v>
      </c>
      <c r="H16" s="18">
        <f>H17</f>
        <v>400</v>
      </c>
    </row>
    <row r="17" spans="1:8" ht="53.25" customHeight="1">
      <c r="A17" s="27" t="s">
        <v>271</v>
      </c>
      <c r="B17" s="19" t="s">
        <v>344</v>
      </c>
      <c r="C17" s="19" t="s">
        <v>160</v>
      </c>
      <c r="D17" s="19" t="s">
        <v>147</v>
      </c>
      <c r="E17" s="19" t="s">
        <v>181</v>
      </c>
      <c r="F17" s="18">
        <f>'приложение 9(1)'!G60</f>
        <v>0</v>
      </c>
      <c r="G17" s="18">
        <f>'приложение 9(1)'!H60</f>
        <v>400</v>
      </c>
      <c r="H17" s="18">
        <f>'приложение 9(1)'!I60</f>
        <v>400</v>
      </c>
    </row>
  </sheetData>
  <sheetProtection/>
  <mergeCells count="1">
    <mergeCell ref="A9:H9"/>
  </mergeCells>
  <printOptions/>
  <pageMargins left="1.54" right="0.7480314960629921" top="0.984251968503937" bottom="0.984251968503937" header="0.5118110236220472" footer="0.5118110236220472"/>
  <pageSetup horizontalDpi="600" verticalDpi="600" orientation="portrait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90" zoomScaleSheetLayoutView="90" zoomScalePageLayoutView="0" workbookViewId="0" topLeftCell="A1">
      <selection activeCell="I16" sqref="I16"/>
    </sheetView>
  </sheetViews>
  <sheetFormatPr defaultColWidth="9.00390625" defaultRowHeight="12.75"/>
  <cols>
    <col min="2" max="2" width="73.75390625" style="0" customWidth="1"/>
    <col min="3" max="3" width="19.625" style="0" customWidth="1"/>
    <col min="4" max="4" width="17.375" style="0" customWidth="1"/>
    <col min="5" max="5" width="16.375" style="0" customWidth="1"/>
  </cols>
  <sheetData>
    <row r="1" spans="2:5" ht="15">
      <c r="B1" s="30"/>
      <c r="C1" s="44" t="s">
        <v>118</v>
      </c>
      <c r="D1" s="41"/>
      <c r="E1" s="41">
        <f>'приложение 10(1)'!H1</f>
        <v>0</v>
      </c>
    </row>
    <row r="2" spans="2:5" ht="15">
      <c r="B2" s="30"/>
      <c r="C2" s="44" t="s">
        <v>151</v>
      </c>
      <c r="D2" s="41"/>
      <c r="E2" s="41"/>
    </row>
    <row r="3" spans="2:5" ht="15">
      <c r="B3" s="30"/>
      <c r="C3" s="44" t="s">
        <v>152</v>
      </c>
      <c r="D3" s="41"/>
      <c r="E3" s="41"/>
    </row>
    <row r="4" spans="2:5" ht="15">
      <c r="B4" s="30"/>
      <c r="C4" s="44" t="s">
        <v>153</v>
      </c>
      <c r="D4" s="41"/>
      <c r="E4" s="41"/>
    </row>
    <row r="5" spans="2:5" ht="15">
      <c r="B5" s="30"/>
      <c r="C5" s="44" t="s">
        <v>154</v>
      </c>
      <c r="D5" s="41"/>
      <c r="E5" s="41"/>
    </row>
    <row r="6" spans="2:5" ht="15">
      <c r="B6" s="30"/>
      <c r="C6" s="44" t="str">
        <f>'приложение 10(1)'!E6</f>
        <v>от "25" декабря 2020 года №69</v>
      </c>
      <c r="D6" s="41"/>
      <c r="E6" s="41"/>
    </row>
    <row r="7" spans="2:3" ht="12.75">
      <c r="B7" s="5"/>
      <c r="C7" s="5"/>
    </row>
    <row r="8" spans="2:3" ht="12.75">
      <c r="B8" s="5"/>
      <c r="C8" s="5"/>
    </row>
    <row r="9" spans="1:5" ht="28.5" customHeight="1">
      <c r="A9" s="169" t="s">
        <v>113</v>
      </c>
      <c r="B9" s="169"/>
      <c r="C9" s="169"/>
      <c r="D9" s="169"/>
      <c r="E9" s="169"/>
    </row>
    <row r="10" spans="2:3" ht="12.75">
      <c r="B10" s="5"/>
      <c r="C10" s="5"/>
    </row>
    <row r="11" spans="2:5" ht="12.75">
      <c r="B11" s="5"/>
      <c r="C11" s="5"/>
      <c r="D11" s="5"/>
      <c r="E11" s="5" t="s">
        <v>187</v>
      </c>
    </row>
    <row r="12" spans="1:5" ht="45" customHeight="1">
      <c r="A12" s="38"/>
      <c r="B12" s="23" t="s">
        <v>137</v>
      </c>
      <c r="C12" s="24" t="s">
        <v>11</v>
      </c>
      <c r="D12" s="24" t="s">
        <v>48</v>
      </c>
      <c r="E12" s="24" t="s">
        <v>114</v>
      </c>
    </row>
    <row r="13" spans="1:5" ht="13.5" customHeight="1">
      <c r="A13" s="23">
        <v>1</v>
      </c>
      <c r="B13" s="23">
        <v>2</v>
      </c>
      <c r="C13" s="24">
        <v>3</v>
      </c>
      <c r="D13" s="24">
        <v>4</v>
      </c>
      <c r="E13" s="24">
        <v>5</v>
      </c>
    </row>
    <row r="14" spans="1:5" ht="30.75" customHeight="1">
      <c r="A14" s="23"/>
      <c r="B14" s="65" t="s">
        <v>185</v>
      </c>
      <c r="C14" s="96">
        <f>C16</f>
        <v>38727.7</v>
      </c>
      <c r="D14" s="96">
        <f>D16</f>
        <v>30058.9</v>
      </c>
      <c r="E14" s="96">
        <f>E16</f>
        <v>30606.4</v>
      </c>
    </row>
    <row r="15" spans="1:5" ht="13.5" customHeight="1">
      <c r="A15" s="23"/>
      <c r="B15" s="28" t="s">
        <v>186</v>
      </c>
      <c r="C15" s="97"/>
      <c r="D15" s="97"/>
      <c r="E15" s="97"/>
    </row>
    <row r="16" spans="1:5" ht="61.5" customHeight="1">
      <c r="A16" s="23">
        <v>1</v>
      </c>
      <c r="B16" s="64" t="s">
        <v>184</v>
      </c>
      <c r="C16" s="98">
        <f>C17</f>
        <v>38727.7</v>
      </c>
      <c r="D16" s="98">
        <f aca="true" t="shared" si="0" ref="D16:E18">D17</f>
        <v>30058.9</v>
      </c>
      <c r="E16" s="98">
        <f t="shared" si="0"/>
        <v>30606.4</v>
      </c>
    </row>
    <row r="17" spans="1:5" ht="34.5" customHeight="1">
      <c r="A17" s="23"/>
      <c r="B17" s="66" t="s">
        <v>376</v>
      </c>
      <c r="C17" s="99">
        <f>C18</f>
        <v>38727.7</v>
      </c>
      <c r="D17" s="99">
        <f t="shared" si="0"/>
        <v>30058.9</v>
      </c>
      <c r="E17" s="99">
        <f t="shared" si="0"/>
        <v>30606.4</v>
      </c>
    </row>
    <row r="18" spans="1:5" ht="45" customHeight="1">
      <c r="A18" s="23"/>
      <c r="B18" s="26" t="s">
        <v>282</v>
      </c>
      <c r="C18" s="100">
        <f>C19+C20</f>
        <v>38727.7</v>
      </c>
      <c r="D18" s="100">
        <f t="shared" si="0"/>
        <v>30058.9</v>
      </c>
      <c r="E18" s="100">
        <f t="shared" si="0"/>
        <v>30606.4</v>
      </c>
    </row>
    <row r="19" spans="1:5" ht="31.5">
      <c r="A19" s="67"/>
      <c r="B19" s="68" t="s">
        <v>574</v>
      </c>
      <c r="C19" s="100">
        <f>'приложение 9(1)'!G66+'приложение 9(1)'!G65</f>
        <v>38727.7</v>
      </c>
      <c r="D19" s="100">
        <f>'приложение 9(1)'!H66</f>
        <v>30058.9</v>
      </c>
      <c r="E19" s="100">
        <f>'приложение 9(1)'!I66</f>
        <v>30606.4</v>
      </c>
    </row>
    <row r="20" spans="1:5" ht="47.25" hidden="1">
      <c r="A20" s="67"/>
      <c r="B20" s="68" t="s">
        <v>576</v>
      </c>
      <c r="C20" s="113">
        <v>0</v>
      </c>
      <c r="D20" s="113">
        <f>'приложение 9(1)'!H64</f>
        <v>0</v>
      </c>
      <c r="E20" s="113">
        <f>'приложение 9(1)'!I64</f>
        <v>0</v>
      </c>
    </row>
  </sheetData>
  <sheetProtection/>
  <mergeCells count="1">
    <mergeCell ref="A9:E9"/>
  </mergeCells>
  <printOptions/>
  <pageMargins left="1.1023622047244095" right="0.7480314960629921" top="0.984251968503937" bottom="0.984251968503937" header="0.5118110236220472" footer="0.5118110236220472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="130" zoomScaleSheetLayoutView="130" zoomScalePageLayoutView="0" workbookViewId="0" topLeftCell="A7">
      <selection activeCell="I19" sqref="I19"/>
    </sheetView>
  </sheetViews>
  <sheetFormatPr defaultColWidth="9.00390625" defaultRowHeight="12.75"/>
  <cols>
    <col min="1" max="1" width="4.875" style="0" customWidth="1"/>
    <col min="2" max="2" width="55.75390625" style="0" customWidth="1"/>
    <col min="3" max="3" width="17.375" style="0" customWidth="1"/>
    <col min="4" max="4" width="18.125" style="0" customWidth="1"/>
    <col min="5" max="5" width="17.375" style="0" customWidth="1"/>
  </cols>
  <sheetData>
    <row r="1" spans="3:5" ht="15">
      <c r="C1" s="172" t="s">
        <v>119</v>
      </c>
      <c r="D1" s="172"/>
      <c r="E1" s="62">
        <f>'приложение 11(1)'!E1</f>
        <v>0</v>
      </c>
    </row>
    <row r="2" spans="3:5" ht="15">
      <c r="C2" s="172" t="s">
        <v>151</v>
      </c>
      <c r="D2" s="172"/>
      <c r="E2" s="62"/>
    </row>
    <row r="3" spans="3:4" ht="15">
      <c r="C3" s="172" t="s">
        <v>152</v>
      </c>
      <c r="D3" s="172"/>
    </row>
    <row r="4" spans="1:4" ht="15.75">
      <c r="A4" s="8"/>
      <c r="B4" s="8"/>
      <c r="C4" s="172" t="s">
        <v>153</v>
      </c>
      <c r="D4" s="172"/>
    </row>
    <row r="5" spans="1:4" ht="15.75">
      <c r="A5" s="8"/>
      <c r="B5" s="8"/>
      <c r="C5" s="172" t="s">
        <v>154</v>
      </c>
      <c r="D5" s="172"/>
    </row>
    <row r="6" spans="1:4" ht="15.75">
      <c r="A6" s="8"/>
      <c r="B6" s="8"/>
      <c r="C6" s="172" t="str">
        <f>'приложение 11(1)'!C6</f>
        <v>от "25" декабря 2020 года №69</v>
      </c>
      <c r="D6" s="172"/>
    </row>
    <row r="7" spans="1:5" ht="54" customHeight="1">
      <c r="A7" s="171" t="s">
        <v>14</v>
      </c>
      <c r="B7" s="171"/>
      <c r="C7" s="171"/>
      <c r="D7" s="171"/>
      <c r="E7" s="171"/>
    </row>
    <row r="8" spans="1:5" ht="15.75">
      <c r="A8" s="171" t="str">
        <f>'приложение 9(1)'!A10:I10</f>
        <v> на 2021 год и на плановый период 2022 и 2023 годов</v>
      </c>
      <c r="B8" s="171"/>
      <c r="C8" s="171"/>
      <c r="D8" s="171"/>
      <c r="E8" s="171"/>
    </row>
    <row r="9" spans="1:5" ht="15.75">
      <c r="A9" s="8"/>
      <c r="B9" s="8"/>
      <c r="C9" s="8"/>
      <c r="E9" s="5" t="s">
        <v>187</v>
      </c>
    </row>
    <row r="10" spans="1:5" ht="15.75">
      <c r="A10" s="24" t="s">
        <v>205</v>
      </c>
      <c r="B10" s="24" t="s">
        <v>212</v>
      </c>
      <c r="C10" s="24" t="s">
        <v>11</v>
      </c>
      <c r="D10" s="24" t="s">
        <v>48</v>
      </c>
      <c r="E10" s="24" t="s">
        <v>114</v>
      </c>
    </row>
    <row r="11" spans="1:5" ht="15.75">
      <c r="A11" s="24">
        <v>1</v>
      </c>
      <c r="B11" s="24">
        <v>2</v>
      </c>
      <c r="C11" s="24">
        <v>3</v>
      </c>
      <c r="D11" s="24">
        <v>4</v>
      </c>
      <c r="E11" s="24">
        <v>5</v>
      </c>
    </row>
    <row r="12" spans="1:5" ht="31.5">
      <c r="A12" s="29">
        <v>1</v>
      </c>
      <c r="B12" s="21" t="s">
        <v>207</v>
      </c>
      <c r="C12" s="97">
        <f>C14-(-C13)</f>
        <v>0</v>
      </c>
      <c r="D12" s="97">
        <f>D14-D13</f>
        <v>0</v>
      </c>
      <c r="E12" s="97">
        <v>0</v>
      </c>
    </row>
    <row r="13" spans="1:5" ht="15.75">
      <c r="A13" s="29"/>
      <c r="B13" s="21" t="s">
        <v>208</v>
      </c>
      <c r="C13" s="97">
        <v>0</v>
      </c>
      <c r="D13" s="97">
        <v>0</v>
      </c>
      <c r="E13" s="97">
        <v>0</v>
      </c>
    </row>
    <row r="14" spans="1:5" ht="15.75">
      <c r="A14" s="29"/>
      <c r="B14" s="21" t="s">
        <v>209</v>
      </c>
      <c r="C14" s="97">
        <v>0</v>
      </c>
      <c r="D14" s="97">
        <v>0</v>
      </c>
      <c r="E14" s="97">
        <v>0</v>
      </c>
    </row>
    <row r="15" spans="1:5" ht="15.75">
      <c r="A15" s="29"/>
      <c r="B15" s="21" t="s">
        <v>210</v>
      </c>
      <c r="C15" s="97">
        <v>0</v>
      </c>
      <c r="D15" s="97">
        <v>0</v>
      </c>
      <c r="E15" s="97">
        <v>0</v>
      </c>
    </row>
    <row r="16" spans="1:5" ht="31.5">
      <c r="A16" s="29">
        <v>2</v>
      </c>
      <c r="B16" s="21" t="s">
        <v>211</v>
      </c>
      <c r="C16" s="97">
        <v>0</v>
      </c>
      <c r="D16" s="97">
        <v>0</v>
      </c>
      <c r="E16" s="97">
        <v>0</v>
      </c>
    </row>
    <row r="17" spans="1:5" ht="15.75">
      <c r="A17" s="29"/>
      <c r="B17" s="21" t="s">
        <v>208</v>
      </c>
      <c r="C17" s="97">
        <v>0</v>
      </c>
      <c r="D17" s="97">
        <v>0</v>
      </c>
      <c r="E17" s="97">
        <v>0</v>
      </c>
    </row>
    <row r="18" spans="1:5" ht="15.75">
      <c r="A18" s="29"/>
      <c r="B18" s="21" t="s">
        <v>206</v>
      </c>
      <c r="C18" s="97">
        <v>0</v>
      </c>
      <c r="D18" s="97">
        <v>0</v>
      </c>
      <c r="E18" s="97">
        <v>0</v>
      </c>
    </row>
    <row r="19" spans="1:5" ht="47.25">
      <c r="A19" s="29">
        <v>3</v>
      </c>
      <c r="B19" s="21" t="s">
        <v>213</v>
      </c>
      <c r="C19" s="97">
        <f>C21-(-C20)</f>
        <v>0</v>
      </c>
      <c r="D19" s="97">
        <f>D21-D20</f>
        <v>0</v>
      </c>
      <c r="E19" s="97">
        <v>0</v>
      </c>
    </row>
    <row r="20" spans="1:5" ht="15.75">
      <c r="A20" s="29"/>
      <c r="B20" s="21" t="s">
        <v>208</v>
      </c>
      <c r="C20" s="97">
        <v>0</v>
      </c>
      <c r="D20" s="97">
        <v>0</v>
      </c>
      <c r="E20" s="97">
        <v>0</v>
      </c>
    </row>
    <row r="21" spans="1:5" ht="15.75">
      <c r="A21" s="29"/>
      <c r="B21" s="21" t="s">
        <v>206</v>
      </c>
      <c r="C21" s="97">
        <v>0</v>
      </c>
      <c r="D21" s="97">
        <v>0</v>
      </c>
      <c r="E21" s="97">
        <v>0</v>
      </c>
    </row>
  </sheetData>
  <sheetProtection/>
  <mergeCells count="8">
    <mergeCell ref="A8:E8"/>
    <mergeCell ref="A7:E7"/>
    <mergeCell ref="C1:D1"/>
    <mergeCell ref="C2:D2"/>
    <mergeCell ref="C3:D3"/>
    <mergeCell ref="C4:D4"/>
    <mergeCell ref="C5:D5"/>
    <mergeCell ref="C6:D6"/>
  </mergeCells>
  <printOptions/>
  <pageMargins left="1.0236220472440944" right="0.7086614173228347" top="0.7480314960629921" bottom="0.7480314960629921" header="0.31496062992125984" footer="0.31496062992125984"/>
  <pageSetup horizontalDpi="600" verticalDpi="6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I9:K16"/>
  <sheetViews>
    <sheetView zoomScalePageLayoutView="0" workbookViewId="0" topLeftCell="A1">
      <selection activeCell="K14" sqref="K14:K16"/>
    </sheetView>
  </sheetViews>
  <sheetFormatPr defaultColWidth="9.00390625" defaultRowHeight="12.75"/>
  <cols>
    <col min="9" max="9" width="20.375" style="0" bestFit="1" customWidth="1"/>
    <col min="11" max="11" width="15.625" style="0" bestFit="1" customWidth="1"/>
  </cols>
  <sheetData>
    <row r="9" ht="12.75">
      <c r="K9" s="121">
        <v>45937170.5</v>
      </c>
    </row>
    <row r="11" ht="12.75">
      <c r="K11" s="122">
        <f>I14/K9</f>
        <v>0.2959949503202423</v>
      </c>
    </row>
    <row r="13" ht="12.75">
      <c r="I13" s="121">
        <v>66294600</v>
      </c>
    </row>
    <row r="14" spans="9:11" ht="18.75">
      <c r="I14" s="120">
        <v>13597170.5</v>
      </c>
      <c r="K14">
        <v>11823.308</v>
      </c>
    </row>
    <row r="15" ht="12.75">
      <c r="K15">
        <v>1113.8625</v>
      </c>
    </row>
    <row r="16" spans="9:11" ht="12.75">
      <c r="I16" s="121">
        <v>79891770.5</v>
      </c>
      <c r="K16">
        <v>660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69"/>
  <sheetViews>
    <sheetView view="pageBreakPreview" zoomScale="145" zoomScaleSheetLayoutView="145" zoomScalePageLayoutView="0" workbookViewId="0" topLeftCell="A64">
      <selection activeCell="C67" sqref="C67"/>
    </sheetView>
  </sheetViews>
  <sheetFormatPr defaultColWidth="9.00390625" defaultRowHeight="12.75"/>
  <cols>
    <col min="1" max="1" width="33.75390625" style="0" customWidth="1"/>
    <col min="2" max="2" width="55.625" style="0" customWidth="1"/>
    <col min="3" max="3" width="20.00390625" style="0" customWidth="1"/>
    <col min="4" max="4" width="17.625" style="0" customWidth="1"/>
    <col min="5" max="5" width="17.875" style="0" customWidth="1"/>
    <col min="6" max="6" width="13.00390625" style="0" bestFit="1" customWidth="1"/>
  </cols>
  <sheetData>
    <row r="1" spans="1:3" ht="15">
      <c r="A1" s="1"/>
      <c r="B1" s="43"/>
      <c r="C1" s="43" t="s">
        <v>127</v>
      </c>
    </row>
    <row r="2" spans="1:3" ht="15">
      <c r="A2" s="1"/>
      <c r="B2" s="43"/>
      <c r="C2" s="43" t="s">
        <v>151</v>
      </c>
    </row>
    <row r="3" spans="1:3" ht="15">
      <c r="A3" s="1"/>
      <c r="B3" s="43"/>
      <c r="C3" s="43" t="s">
        <v>152</v>
      </c>
    </row>
    <row r="4" spans="1:3" ht="15">
      <c r="A4" s="1"/>
      <c r="B4" s="43"/>
      <c r="C4" s="43" t="s">
        <v>153</v>
      </c>
    </row>
    <row r="5" spans="1:3" ht="15">
      <c r="A5" s="1"/>
      <c r="B5" s="43"/>
      <c r="C5" s="43" t="s">
        <v>154</v>
      </c>
    </row>
    <row r="6" spans="1:3" ht="15">
      <c r="A6" s="1"/>
      <c r="B6" s="43"/>
      <c r="C6" s="43" t="str">
        <f>'приложение 1 (2)'!D6</f>
        <v>от "25" декабря 2020 года №69</v>
      </c>
    </row>
    <row r="7" spans="1:2" ht="12.75">
      <c r="A7" s="1"/>
      <c r="B7" s="1"/>
    </row>
    <row r="8" spans="1:2" ht="12.75">
      <c r="A8" s="1"/>
      <c r="B8" s="1"/>
    </row>
    <row r="9" spans="1:5" ht="69.75" customHeight="1">
      <c r="A9" s="161" t="s">
        <v>49</v>
      </c>
      <c r="B9" s="161"/>
      <c r="C9" s="161"/>
      <c r="D9" s="161"/>
      <c r="E9" s="161"/>
    </row>
    <row r="10" spans="1:5" ht="21.75" customHeight="1">
      <c r="A10" s="161" t="str">
        <f>'приложение 1 (2)'!A10:E10</f>
        <v> на 2021 год и на плановый период 2022 и 2023 годов</v>
      </c>
      <c r="B10" s="161"/>
      <c r="C10" s="161"/>
      <c r="D10" s="161"/>
      <c r="E10" s="161"/>
    </row>
    <row r="11" spans="1:5" ht="18.75">
      <c r="A11" s="71"/>
      <c r="B11" s="86"/>
      <c r="C11" s="86"/>
      <c r="D11" s="86" t="s">
        <v>404</v>
      </c>
      <c r="E11" s="72" t="s">
        <v>452</v>
      </c>
    </row>
    <row r="12" spans="1:6" ht="35.25" customHeight="1">
      <c r="A12" s="69" t="s">
        <v>402</v>
      </c>
      <c r="B12" s="69" t="s">
        <v>403</v>
      </c>
      <c r="C12" s="69" t="s">
        <v>11</v>
      </c>
      <c r="D12" s="69" t="s">
        <v>48</v>
      </c>
      <c r="E12" s="69" t="s">
        <v>114</v>
      </c>
      <c r="F12" s="137">
        <f>109171.8-E15</f>
        <v>0</v>
      </c>
    </row>
    <row r="13" spans="1:5" ht="18.75">
      <c r="A13" s="50">
        <v>1</v>
      </c>
      <c r="B13" s="50">
        <v>2</v>
      </c>
      <c r="C13" s="50">
        <v>3</v>
      </c>
      <c r="D13" s="50">
        <v>4</v>
      </c>
      <c r="E13" s="50">
        <v>5</v>
      </c>
    </row>
    <row r="14" spans="1:5" ht="18.75">
      <c r="A14" s="78" t="s">
        <v>412</v>
      </c>
      <c r="B14" s="70" t="s">
        <v>140</v>
      </c>
      <c r="C14" s="115">
        <f>C15+C53</f>
        <v>853838.1964700002</v>
      </c>
      <c r="D14" s="115">
        <f>D15+D53</f>
        <v>334355</v>
      </c>
      <c r="E14" s="115">
        <f>E15+E53</f>
        <v>126349.1</v>
      </c>
    </row>
    <row r="15" spans="1:7" ht="22.5" customHeight="1">
      <c r="A15" s="77" t="s">
        <v>411</v>
      </c>
      <c r="B15" s="75" t="s">
        <v>447</v>
      </c>
      <c r="C15" s="116">
        <f>C16+C23+C27+C29+C31+C36+C40+C44+C49+C51</f>
        <v>101888.59999999999</v>
      </c>
      <c r="D15" s="116">
        <f>D16+D23+D27+D29+D31+D36+D40+D44+D49+D51</f>
        <v>105465.1</v>
      </c>
      <c r="E15" s="116">
        <f>E16+E23+E27+E29+E31+E36+E40+E44+E49+E51</f>
        <v>109171.8</v>
      </c>
      <c r="F15">
        <f>D15*2.5%</f>
        <v>2636.6275000000005</v>
      </c>
      <c r="G15">
        <f>E15*5%</f>
        <v>5458.59</v>
      </c>
    </row>
    <row r="16" spans="1:5" ht="25.5" customHeight="1">
      <c r="A16" s="77" t="s">
        <v>405</v>
      </c>
      <c r="B16" s="77" t="s">
        <v>410</v>
      </c>
      <c r="C16" s="117">
        <f>C17+C18+C19+C20+C21+C22</f>
        <v>42541.50000000001</v>
      </c>
      <c r="D16" s="117">
        <f>D17+D18+D19+D20+D21+D22</f>
        <v>45774.7</v>
      </c>
      <c r="E16" s="117">
        <f>E17+E18+E19+E20+E21+E22</f>
        <v>48978.9</v>
      </c>
    </row>
    <row r="17" spans="1:5" ht="131.25">
      <c r="A17" s="73" t="s">
        <v>406</v>
      </c>
      <c r="B17" s="73" t="s">
        <v>448</v>
      </c>
      <c r="C17" s="117">
        <f>41791.5-188.6-326.6-17.1-94.2</f>
        <v>41165.00000000001</v>
      </c>
      <c r="D17" s="117">
        <v>44967.7</v>
      </c>
      <c r="E17" s="117">
        <v>48115.4</v>
      </c>
    </row>
    <row r="18" spans="1:5" ht="192" customHeight="1">
      <c r="A18" s="74" t="s">
        <v>407</v>
      </c>
      <c r="B18" s="74" t="s">
        <v>449</v>
      </c>
      <c r="C18" s="117">
        <v>600</v>
      </c>
      <c r="D18" s="117">
        <v>645.6</v>
      </c>
      <c r="E18" s="117">
        <v>690.8</v>
      </c>
    </row>
    <row r="19" spans="1:5" ht="75">
      <c r="A19" s="74" t="s">
        <v>408</v>
      </c>
      <c r="B19" s="74" t="s">
        <v>450</v>
      </c>
      <c r="C19" s="117">
        <f>150+17.1</f>
        <v>167.1</v>
      </c>
      <c r="D19" s="117">
        <v>161.4</v>
      </c>
      <c r="E19" s="117">
        <v>172.7</v>
      </c>
    </row>
    <row r="20" spans="1:5" ht="150" hidden="1">
      <c r="A20" s="74" t="s">
        <v>409</v>
      </c>
      <c r="B20" s="74" t="s">
        <v>451</v>
      </c>
      <c r="C20" s="117">
        <v>0</v>
      </c>
      <c r="D20" s="117">
        <v>0</v>
      </c>
      <c r="E20" s="117">
        <v>0</v>
      </c>
    </row>
    <row r="21" spans="1:5" ht="150" hidden="1">
      <c r="A21" s="74" t="s">
        <v>43</v>
      </c>
      <c r="B21" s="74" t="s">
        <v>44</v>
      </c>
      <c r="C21" s="117">
        <v>0</v>
      </c>
      <c r="D21" s="117">
        <v>0</v>
      </c>
      <c r="E21" s="117">
        <v>0</v>
      </c>
    </row>
    <row r="22" spans="1:5" ht="147" customHeight="1">
      <c r="A22" s="74" t="s">
        <v>604</v>
      </c>
      <c r="B22" s="74" t="s">
        <v>605</v>
      </c>
      <c r="C22" s="117">
        <f>188.6+326.6+94.2</f>
        <v>609.4000000000001</v>
      </c>
      <c r="D22" s="117">
        <v>0</v>
      </c>
      <c r="E22" s="117">
        <v>0</v>
      </c>
    </row>
    <row r="23" spans="1:5" ht="56.25">
      <c r="A23" s="74" t="s">
        <v>429</v>
      </c>
      <c r="B23" s="74" t="s">
        <v>413</v>
      </c>
      <c r="C23" s="117">
        <f>C24+C25+C26</f>
        <v>12273.099999999999</v>
      </c>
      <c r="D23" s="117">
        <f>D24+D25+D26</f>
        <v>13383.4</v>
      </c>
      <c r="E23" s="117">
        <f>E24+E25+E26</f>
        <v>13930.900000000001</v>
      </c>
    </row>
    <row r="24" spans="1:5" ht="112.5">
      <c r="A24" s="74" t="s">
        <v>430</v>
      </c>
      <c r="B24" s="75" t="s">
        <v>397</v>
      </c>
      <c r="C24" s="117">
        <v>4872.4</v>
      </c>
      <c r="D24" s="117">
        <v>5313.2</v>
      </c>
      <c r="E24" s="117">
        <v>5530.6</v>
      </c>
    </row>
    <row r="25" spans="1:5" ht="150">
      <c r="A25" s="74" t="s">
        <v>431</v>
      </c>
      <c r="B25" s="75" t="s">
        <v>398</v>
      </c>
      <c r="C25" s="117">
        <v>36.8</v>
      </c>
      <c r="D25" s="117">
        <v>40.2</v>
      </c>
      <c r="E25" s="117">
        <v>41.8</v>
      </c>
    </row>
    <row r="26" spans="1:5" ht="112.5" customHeight="1">
      <c r="A26" s="74" t="s">
        <v>432</v>
      </c>
      <c r="B26" s="75" t="s">
        <v>399</v>
      </c>
      <c r="C26" s="117">
        <v>7363.9</v>
      </c>
      <c r="D26" s="117">
        <v>8030</v>
      </c>
      <c r="E26" s="117">
        <v>8358.5</v>
      </c>
    </row>
    <row r="27" spans="1:5" ht="18.75">
      <c r="A27" s="74" t="s">
        <v>433</v>
      </c>
      <c r="B27" s="74" t="s">
        <v>414</v>
      </c>
      <c r="C27" s="117">
        <f>C28</f>
        <v>1276.77</v>
      </c>
      <c r="D27" s="117">
        <f>D28</f>
        <v>850</v>
      </c>
      <c r="E27" s="117">
        <f>E28</f>
        <v>850</v>
      </c>
    </row>
    <row r="28" spans="1:5" ht="18.75">
      <c r="A28" s="74" t="s">
        <v>434</v>
      </c>
      <c r="B28" s="74" t="s">
        <v>414</v>
      </c>
      <c r="C28" s="117">
        <f>850+409+17.77</f>
        <v>1276.77</v>
      </c>
      <c r="D28" s="117">
        <v>850</v>
      </c>
      <c r="E28" s="117">
        <v>850</v>
      </c>
    </row>
    <row r="29" spans="1:5" ht="26.25" customHeight="1">
      <c r="A29" s="74" t="s">
        <v>457</v>
      </c>
      <c r="B29" s="75" t="s">
        <v>195</v>
      </c>
      <c r="C29" s="117">
        <f>C30</f>
        <v>3500</v>
      </c>
      <c r="D29" s="117">
        <f>D30</f>
        <v>3500</v>
      </c>
      <c r="E29" s="117">
        <f>E30</f>
        <v>3500</v>
      </c>
    </row>
    <row r="30" spans="1:5" ht="75">
      <c r="A30" s="74" t="s">
        <v>435</v>
      </c>
      <c r="B30" s="74" t="s">
        <v>415</v>
      </c>
      <c r="C30" s="117">
        <v>3500</v>
      </c>
      <c r="D30" s="117">
        <v>3500</v>
      </c>
      <c r="E30" s="117">
        <v>3500</v>
      </c>
    </row>
    <row r="31" spans="1:5" ht="18.75">
      <c r="A31" s="74" t="s">
        <v>436</v>
      </c>
      <c r="B31" s="74" t="s">
        <v>416</v>
      </c>
      <c r="C31" s="117">
        <f>C32+C34</f>
        <v>31778.43</v>
      </c>
      <c r="D31" s="117">
        <f>D32+D34</f>
        <v>33351</v>
      </c>
      <c r="E31" s="117">
        <f>E32+E34</f>
        <v>33351</v>
      </c>
    </row>
    <row r="32" spans="1:5" ht="18.75">
      <c r="A32" s="74" t="s">
        <v>437</v>
      </c>
      <c r="B32" s="74" t="s">
        <v>417</v>
      </c>
      <c r="C32" s="117">
        <f>C33</f>
        <v>21922</v>
      </c>
      <c r="D32" s="117">
        <f>D33</f>
        <v>21922</v>
      </c>
      <c r="E32" s="117">
        <f>E33</f>
        <v>21922</v>
      </c>
    </row>
    <row r="33" spans="1:5" ht="56.25">
      <c r="A33" s="74" t="s">
        <v>438</v>
      </c>
      <c r="B33" s="74" t="s">
        <v>418</v>
      </c>
      <c r="C33" s="117">
        <v>21922</v>
      </c>
      <c r="D33" s="117">
        <v>21922</v>
      </c>
      <c r="E33" s="117">
        <v>21922</v>
      </c>
    </row>
    <row r="34" spans="1:5" ht="18.75">
      <c r="A34" s="74" t="s">
        <v>439</v>
      </c>
      <c r="B34" s="74" t="s">
        <v>419</v>
      </c>
      <c r="C34" s="117">
        <f>C35</f>
        <v>9856.429999999998</v>
      </c>
      <c r="D34" s="117">
        <f>D35</f>
        <v>11429</v>
      </c>
      <c r="E34" s="117">
        <f>E35</f>
        <v>11429</v>
      </c>
    </row>
    <row r="35" spans="1:5" ht="75">
      <c r="A35" s="74" t="s">
        <v>440</v>
      </c>
      <c r="B35" s="74" t="s">
        <v>420</v>
      </c>
      <c r="C35" s="117">
        <f>11646-409-214.2-98.9-17.77-839.7-1-209</f>
        <v>9856.429999999998</v>
      </c>
      <c r="D35" s="117">
        <v>11429</v>
      </c>
      <c r="E35" s="117">
        <v>11429</v>
      </c>
    </row>
    <row r="36" spans="1:5" ht="56.25">
      <c r="A36" s="74" t="s">
        <v>453</v>
      </c>
      <c r="B36" s="74" t="s">
        <v>421</v>
      </c>
      <c r="C36" s="117">
        <f>C37+C38+C39</f>
        <v>8106</v>
      </c>
      <c r="D36" s="117">
        <f>D37+D38+D39</f>
        <v>8106</v>
      </c>
      <c r="E36" s="117">
        <f>E37+E38+E39</f>
        <v>8106</v>
      </c>
    </row>
    <row r="37" spans="1:5" ht="131.25">
      <c r="A37" s="74" t="s">
        <v>441</v>
      </c>
      <c r="B37" s="74" t="s">
        <v>455</v>
      </c>
      <c r="C37" s="117">
        <v>7313</v>
      </c>
      <c r="D37" s="117">
        <v>7313</v>
      </c>
      <c r="E37" s="117">
        <v>7313</v>
      </c>
    </row>
    <row r="38" spans="1:5" ht="131.25">
      <c r="A38" s="74" t="s">
        <v>442</v>
      </c>
      <c r="B38" s="74" t="s">
        <v>422</v>
      </c>
      <c r="C38" s="117">
        <v>0</v>
      </c>
      <c r="D38" s="117">
        <v>0</v>
      </c>
      <c r="E38" s="117">
        <v>0</v>
      </c>
    </row>
    <row r="39" spans="1:5" ht="131.25">
      <c r="A39" s="74" t="s">
        <v>443</v>
      </c>
      <c r="B39" s="74" t="s">
        <v>227</v>
      </c>
      <c r="C39" s="117">
        <v>793</v>
      </c>
      <c r="D39" s="117">
        <v>793</v>
      </c>
      <c r="E39" s="117">
        <v>793</v>
      </c>
    </row>
    <row r="40" spans="1:5" ht="37.5">
      <c r="A40" s="74" t="s">
        <v>454</v>
      </c>
      <c r="B40" s="74" t="s">
        <v>423</v>
      </c>
      <c r="C40" s="117">
        <f>C41+C42+C43</f>
        <v>1839.7</v>
      </c>
      <c r="D40" s="117">
        <f>D41+D42</f>
        <v>450</v>
      </c>
      <c r="E40" s="117">
        <f>E41+E42</f>
        <v>400</v>
      </c>
    </row>
    <row r="41" spans="1:5" ht="131.25" hidden="1">
      <c r="A41" s="74" t="s">
        <v>580</v>
      </c>
      <c r="B41" s="74" t="s">
        <v>579</v>
      </c>
      <c r="C41" s="117">
        <f>500-500</f>
        <v>0</v>
      </c>
      <c r="D41" s="117">
        <v>0</v>
      </c>
      <c r="E41" s="117">
        <v>0</v>
      </c>
    </row>
    <row r="42" spans="1:5" ht="75">
      <c r="A42" s="74" t="s">
        <v>444</v>
      </c>
      <c r="B42" s="74" t="s">
        <v>424</v>
      </c>
      <c r="C42" s="117">
        <f>1000+839.7</f>
        <v>1839.7</v>
      </c>
      <c r="D42" s="117">
        <v>450</v>
      </c>
      <c r="E42" s="117">
        <v>400</v>
      </c>
    </row>
    <row r="43" spans="1:5" ht="93.75">
      <c r="A43" s="74" t="s">
        <v>30</v>
      </c>
      <c r="B43" s="74" t="s">
        <v>233</v>
      </c>
      <c r="C43" s="117">
        <v>0</v>
      </c>
      <c r="D43" s="117"/>
      <c r="E43" s="117"/>
    </row>
    <row r="44" spans="1:5" ht="18.75">
      <c r="A44" s="74" t="s">
        <v>445</v>
      </c>
      <c r="B44" s="74" t="s">
        <v>425</v>
      </c>
      <c r="C44" s="117">
        <f>C46+C47+C48</f>
        <v>51</v>
      </c>
      <c r="D44" s="117">
        <f>D46+D47+D48</f>
        <v>50</v>
      </c>
      <c r="E44" s="117">
        <f>E46+E47+E48</f>
        <v>55</v>
      </c>
    </row>
    <row r="45" spans="1:5" ht="109.5" customHeight="1" hidden="1">
      <c r="A45" s="125" t="s">
        <v>42</v>
      </c>
      <c r="B45" s="125" t="s">
        <v>9</v>
      </c>
      <c r="C45" s="117">
        <v>0</v>
      </c>
      <c r="D45" s="117">
        <v>0</v>
      </c>
      <c r="E45" s="117">
        <v>0</v>
      </c>
    </row>
    <row r="46" spans="1:5" ht="72" customHeight="1">
      <c r="A46" s="74" t="s">
        <v>53</v>
      </c>
      <c r="B46" s="74" t="s">
        <v>52</v>
      </c>
      <c r="C46" s="117">
        <f>50-5</f>
        <v>45</v>
      </c>
      <c r="D46" s="117">
        <v>50</v>
      </c>
      <c r="E46" s="117">
        <v>55</v>
      </c>
    </row>
    <row r="47" spans="1:5" ht="72" customHeight="1">
      <c r="A47" s="74" t="s">
        <v>106</v>
      </c>
      <c r="B47" s="74" t="s">
        <v>78</v>
      </c>
      <c r="C47" s="117">
        <v>1</v>
      </c>
      <c r="D47" s="117"/>
      <c r="E47" s="117"/>
    </row>
    <row r="48" spans="1:5" ht="223.5" customHeight="1">
      <c r="A48" s="74" t="s">
        <v>81</v>
      </c>
      <c r="B48" s="74" t="s">
        <v>56</v>
      </c>
      <c r="C48" s="117">
        <v>5</v>
      </c>
      <c r="D48" s="117">
        <v>0</v>
      </c>
      <c r="E48" s="117">
        <v>0</v>
      </c>
    </row>
    <row r="49" spans="1:5" ht="39" customHeight="1">
      <c r="A49" s="74" t="s">
        <v>552</v>
      </c>
      <c r="B49" s="74" t="s">
        <v>553</v>
      </c>
      <c r="C49" s="117">
        <f>C50</f>
        <v>423.2</v>
      </c>
      <c r="D49" s="117">
        <f>D50</f>
        <v>0</v>
      </c>
      <c r="E49" s="117">
        <f>E50</f>
        <v>0</v>
      </c>
    </row>
    <row r="50" spans="1:5" ht="33.75" customHeight="1">
      <c r="A50" s="74" t="s">
        <v>554</v>
      </c>
      <c r="B50" s="74" t="s">
        <v>551</v>
      </c>
      <c r="C50" s="117">
        <f>214.2+209</f>
        <v>423.2</v>
      </c>
      <c r="D50" s="117">
        <v>0</v>
      </c>
      <c r="E50" s="117">
        <v>0</v>
      </c>
    </row>
    <row r="51" spans="1:5" ht="33.75" customHeight="1">
      <c r="A51" s="74" t="s">
        <v>609</v>
      </c>
      <c r="B51" s="74" t="s">
        <v>608</v>
      </c>
      <c r="C51" s="117">
        <f>C52</f>
        <v>98.9</v>
      </c>
      <c r="D51" s="117">
        <f>D52</f>
        <v>0</v>
      </c>
      <c r="E51" s="117">
        <f>E52</f>
        <v>0</v>
      </c>
    </row>
    <row r="52" spans="1:5" ht="33.75" customHeight="1">
      <c r="A52" s="74" t="s">
        <v>610</v>
      </c>
      <c r="B52" s="74" t="s">
        <v>608</v>
      </c>
      <c r="C52" s="117">
        <v>98.9</v>
      </c>
      <c r="D52" s="117">
        <v>0</v>
      </c>
      <c r="E52" s="117">
        <v>0</v>
      </c>
    </row>
    <row r="53" spans="1:5" ht="18.75">
      <c r="A53" s="76" t="s">
        <v>446</v>
      </c>
      <c r="B53" s="74" t="s">
        <v>426</v>
      </c>
      <c r="C53" s="117">
        <f>C54+C57+C65+C68</f>
        <v>751949.5964700002</v>
      </c>
      <c r="D53" s="117">
        <f>D54+D57+D65</f>
        <v>228889.90000000002</v>
      </c>
      <c r="E53" s="117">
        <f>E54+E57+E65</f>
        <v>17177.3</v>
      </c>
    </row>
    <row r="54" spans="1:5" ht="18.75">
      <c r="A54" s="76" t="s">
        <v>585</v>
      </c>
      <c r="B54" s="74" t="s">
        <v>427</v>
      </c>
      <c r="C54" s="117">
        <f>SUM(C55:C56)</f>
        <v>2450.4</v>
      </c>
      <c r="D54" s="117">
        <f>SUM(D55:D56)</f>
        <v>2065.7</v>
      </c>
      <c r="E54" s="117">
        <f>SUM(E55:E56)</f>
        <v>2177.3</v>
      </c>
    </row>
    <row r="55" spans="1:5" ht="56.25">
      <c r="A55" s="124" t="s">
        <v>582</v>
      </c>
      <c r="B55" s="75" t="s">
        <v>456</v>
      </c>
      <c r="C55" s="117">
        <v>2450.4</v>
      </c>
      <c r="D55" s="117">
        <v>2065.7</v>
      </c>
      <c r="E55" s="117">
        <v>2177.3</v>
      </c>
    </row>
    <row r="56" spans="1:5" ht="56.25" hidden="1">
      <c r="A56" s="124" t="s">
        <v>550</v>
      </c>
      <c r="B56" s="75" t="s">
        <v>240</v>
      </c>
      <c r="C56" s="117">
        <v>0</v>
      </c>
      <c r="D56" s="117">
        <v>0</v>
      </c>
      <c r="E56" s="117">
        <v>0</v>
      </c>
    </row>
    <row r="57" spans="1:5" ht="18.75">
      <c r="A57" s="74" t="s">
        <v>583</v>
      </c>
      <c r="B57" s="74" t="s">
        <v>428</v>
      </c>
      <c r="C57" s="117">
        <f>SUM(C58:C64)</f>
        <v>67113.6</v>
      </c>
      <c r="D57" s="117">
        <f>SUM(D58:D64)</f>
        <v>8000</v>
      </c>
      <c r="E57" s="117">
        <f>SUM(E58:E64)</f>
        <v>15000</v>
      </c>
    </row>
    <row r="58" spans="1:5" ht="75" hidden="1">
      <c r="A58" s="74" t="s">
        <v>568</v>
      </c>
      <c r="B58" s="74" t="s">
        <v>485</v>
      </c>
      <c r="C58" s="117">
        <v>0</v>
      </c>
      <c r="D58" s="117">
        <v>0</v>
      </c>
      <c r="E58" s="117">
        <v>0</v>
      </c>
    </row>
    <row r="59" spans="1:5" ht="93.75" hidden="1">
      <c r="A59" s="74" t="s">
        <v>548</v>
      </c>
      <c r="B59" s="74" t="s">
        <v>549</v>
      </c>
      <c r="C59" s="117">
        <v>0</v>
      </c>
      <c r="D59" s="117">
        <v>0</v>
      </c>
      <c r="E59" s="117">
        <v>0</v>
      </c>
    </row>
    <row r="60" spans="1:5" ht="56.25" hidden="1">
      <c r="A60" s="74" t="s">
        <v>540</v>
      </c>
      <c r="B60" s="74" t="s">
        <v>541</v>
      </c>
      <c r="C60" s="117">
        <v>0</v>
      </c>
      <c r="D60" s="117">
        <v>0</v>
      </c>
      <c r="E60" s="117">
        <v>0</v>
      </c>
    </row>
    <row r="61" spans="1:6" ht="150">
      <c r="A61" s="74" t="s">
        <v>29</v>
      </c>
      <c r="B61" s="74" t="s">
        <v>487</v>
      </c>
      <c r="C61" s="116">
        <v>0</v>
      </c>
      <c r="D61" s="116">
        <v>0</v>
      </c>
      <c r="E61" s="116">
        <v>0</v>
      </c>
      <c r="F61" s="1"/>
    </row>
    <row r="62" spans="1:6" ht="75">
      <c r="A62" s="74" t="s">
        <v>18</v>
      </c>
      <c r="B62" s="74" t="s">
        <v>485</v>
      </c>
      <c r="C62" s="116">
        <f>30559.7+13083.3</f>
        <v>43643</v>
      </c>
      <c r="D62" s="116">
        <v>0</v>
      </c>
      <c r="E62" s="116">
        <v>0</v>
      </c>
      <c r="F62" s="1"/>
    </row>
    <row r="63" spans="1:6" ht="93.75">
      <c r="A63" s="74" t="s">
        <v>20</v>
      </c>
      <c r="B63" s="74" t="s">
        <v>549</v>
      </c>
      <c r="C63" s="116">
        <v>8000</v>
      </c>
      <c r="D63" s="116">
        <v>8000</v>
      </c>
      <c r="E63" s="116">
        <v>15000</v>
      </c>
      <c r="F63" s="1"/>
    </row>
    <row r="64" spans="1:6" ht="37.5">
      <c r="A64" s="74" t="s">
        <v>584</v>
      </c>
      <c r="B64" s="74" t="s">
        <v>242</v>
      </c>
      <c r="C64" s="116">
        <f>2088.6-198+8000+3680+1900</f>
        <v>15470.6</v>
      </c>
      <c r="D64" s="116">
        <v>0</v>
      </c>
      <c r="E64" s="116">
        <v>0</v>
      </c>
      <c r="F64" s="1"/>
    </row>
    <row r="65" spans="1:6" ht="37.5">
      <c r="A65" s="74" t="s">
        <v>556</v>
      </c>
      <c r="B65" s="74" t="s">
        <v>555</v>
      </c>
      <c r="C65" s="116">
        <f>C66+C67</f>
        <v>678102.6964700002</v>
      </c>
      <c r="D65" s="123">
        <f>D66+D67</f>
        <v>218824.2</v>
      </c>
      <c r="E65" s="123">
        <f>E66+E67</f>
        <v>0</v>
      </c>
      <c r="F65" s="118"/>
    </row>
    <row r="66" spans="1:6" ht="118.5" customHeight="1">
      <c r="A66" s="74" t="s">
        <v>591</v>
      </c>
      <c r="B66" s="74" t="s">
        <v>592</v>
      </c>
      <c r="C66" s="116">
        <v>70000</v>
      </c>
      <c r="D66" s="116">
        <v>0</v>
      </c>
      <c r="E66" s="116">
        <v>0</v>
      </c>
      <c r="F66" s="1"/>
    </row>
    <row r="67" spans="1:6" ht="56.25">
      <c r="A67" s="74" t="s">
        <v>570</v>
      </c>
      <c r="B67" s="74" t="s">
        <v>244</v>
      </c>
      <c r="C67" s="116">
        <f>439656.3+14000+9670.604+1159.58+454.14+30.8+14.5+1748.1+13782.4+7660.2+1500+2697.4+25000+3200+2000+2000+12000+46802.5+324.49145+37782.9-25000-2000+10221.9-2221.90434+2526.1+596.1+869.9+161.4424+217.00028+869.8+161.4424+217.00028</f>
        <v>608102.6964700002</v>
      </c>
      <c r="D67" s="116">
        <v>218824.2</v>
      </c>
      <c r="E67" s="116">
        <v>0</v>
      </c>
      <c r="F67" s="1"/>
    </row>
    <row r="68" spans="1:5" ht="37.5">
      <c r="A68" s="74" t="s">
        <v>104</v>
      </c>
      <c r="B68" s="74" t="s">
        <v>103</v>
      </c>
      <c r="C68" s="116">
        <f>C69</f>
        <v>4282.9</v>
      </c>
      <c r="D68" s="116">
        <f>D69</f>
        <v>0</v>
      </c>
      <c r="E68" s="116">
        <f>E69</f>
        <v>0</v>
      </c>
    </row>
    <row r="69" spans="1:5" ht="37.5">
      <c r="A69" s="74" t="s">
        <v>105</v>
      </c>
      <c r="B69" s="74" t="s">
        <v>245</v>
      </c>
      <c r="C69" s="116">
        <v>4282.9</v>
      </c>
      <c r="D69" s="116">
        <v>0</v>
      </c>
      <c r="E69" s="116">
        <v>0</v>
      </c>
    </row>
  </sheetData>
  <sheetProtection/>
  <mergeCells count="2">
    <mergeCell ref="A9:E9"/>
    <mergeCell ref="A10:E10"/>
  </mergeCells>
  <printOptions/>
  <pageMargins left="1.0236220472440944" right="0.7480314960629921" top="0.3937007874015748" bottom="0.3937007874015748" header="0.5118110236220472" footer="0.5118110236220472"/>
  <pageSetup horizontalDpi="600" verticalDpi="600" orientation="portrait" paperSize="9" scale="56" r:id="rId1"/>
  <rowBreaks count="1" manualBreakCount="1">
    <brk id="2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="115" zoomScaleSheetLayoutView="115" zoomScalePageLayoutView="0" workbookViewId="0" topLeftCell="A13">
      <selection activeCell="C15" sqref="C15"/>
    </sheetView>
  </sheetViews>
  <sheetFormatPr defaultColWidth="9.00390625" defaultRowHeight="12.75"/>
  <cols>
    <col min="1" max="1" width="12.875" style="0" customWidth="1"/>
    <col min="2" max="2" width="24.00390625" style="0" customWidth="1"/>
    <col min="3" max="3" width="55.625" style="0" customWidth="1"/>
  </cols>
  <sheetData>
    <row r="1" spans="1:4" ht="15">
      <c r="A1" s="2"/>
      <c r="B1" s="1">
        <f>'приложение 2 (1)'!B1</f>
        <v>0</v>
      </c>
      <c r="C1" s="43" t="s">
        <v>128</v>
      </c>
      <c r="D1" s="1"/>
    </row>
    <row r="2" spans="1:4" ht="15">
      <c r="A2" s="1"/>
      <c r="B2" s="1"/>
      <c r="C2" s="43" t="s">
        <v>151</v>
      </c>
      <c r="D2" s="1"/>
    </row>
    <row r="3" spans="1:4" ht="15">
      <c r="A3" s="1"/>
      <c r="B3" s="1"/>
      <c r="C3" s="43" t="s">
        <v>152</v>
      </c>
      <c r="D3" s="1"/>
    </row>
    <row r="4" spans="1:4" ht="15">
      <c r="A4" s="1"/>
      <c r="B4" s="1"/>
      <c r="C4" s="43" t="s">
        <v>153</v>
      </c>
      <c r="D4" s="1"/>
    </row>
    <row r="5" spans="1:4" ht="15">
      <c r="A5" s="1"/>
      <c r="B5" s="1"/>
      <c r="C5" s="43" t="s">
        <v>154</v>
      </c>
      <c r="D5" s="1"/>
    </row>
    <row r="6" spans="1:4" ht="15">
      <c r="A6" s="1"/>
      <c r="B6" s="1"/>
      <c r="C6" s="43" t="str">
        <f>'приложение 2 (1)'!C6</f>
        <v>от "25" декабря 2020 года №69</v>
      </c>
      <c r="D6" s="1"/>
    </row>
    <row r="7" spans="1:3" ht="12.75">
      <c r="A7" s="1"/>
      <c r="B7" s="1"/>
      <c r="C7" s="1"/>
    </row>
    <row r="8" spans="1:3" ht="12.75">
      <c r="A8" s="1"/>
      <c r="B8" s="1"/>
      <c r="C8" s="1"/>
    </row>
    <row r="9" spans="1:3" ht="57" customHeight="1">
      <c r="A9" s="162" t="s">
        <v>188</v>
      </c>
      <c r="B9" s="162"/>
      <c r="C9" s="162"/>
    </row>
    <row r="10" spans="1:3" ht="15">
      <c r="A10" s="1"/>
      <c r="B10" s="1"/>
      <c r="C10" s="3"/>
    </row>
    <row r="11" spans="1:3" ht="35.25" customHeight="1">
      <c r="A11" s="163" t="s">
        <v>189</v>
      </c>
      <c r="B11" s="163"/>
      <c r="C11" s="163" t="s">
        <v>191</v>
      </c>
    </row>
    <row r="12" spans="1:3" ht="78.75">
      <c r="A12" s="10" t="s">
        <v>190</v>
      </c>
      <c r="B12" s="10" t="s">
        <v>197</v>
      </c>
      <c r="C12" s="163"/>
    </row>
    <row r="13" spans="1:3" ht="15.75">
      <c r="A13" s="35">
        <v>1</v>
      </c>
      <c r="B13" s="35">
        <v>2</v>
      </c>
      <c r="C13" s="35">
        <v>3</v>
      </c>
    </row>
    <row r="14" spans="1:3" ht="15.75">
      <c r="A14" s="34">
        <v>100</v>
      </c>
      <c r="B14" s="34"/>
      <c r="C14" s="36" t="s">
        <v>204</v>
      </c>
    </row>
    <row r="15" spans="1:3" ht="102.75" customHeight="1">
      <c r="A15" s="34">
        <v>100</v>
      </c>
      <c r="B15" s="34" t="s">
        <v>217</v>
      </c>
      <c r="C15" s="32" t="s">
        <v>397</v>
      </c>
    </row>
    <row r="16" spans="1:3" ht="117" customHeight="1">
      <c r="A16" s="34">
        <v>100</v>
      </c>
      <c r="B16" s="34" t="s">
        <v>218</v>
      </c>
      <c r="C16" s="32" t="s">
        <v>398</v>
      </c>
    </row>
    <row r="17" spans="1:3" ht="104.25" customHeight="1">
      <c r="A17" s="34">
        <v>100</v>
      </c>
      <c r="B17" s="34" t="s">
        <v>219</v>
      </c>
      <c r="C17" s="32" t="s">
        <v>399</v>
      </c>
    </row>
    <row r="18" spans="1:3" ht="114" customHeight="1">
      <c r="A18" s="34">
        <v>100</v>
      </c>
      <c r="B18" s="34" t="s">
        <v>220</v>
      </c>
      <c r="C18" s="32" t="s">
        <v>400</v>
      </c>
    </row>
    <row r="19" spans="1:3" ht="15.75">
      <c r="A19" s="34">
        <v>182</v>
      </c>
      <c r="B19" s="35"/>
      <c r="C19" s="36" t="s">
        <v>200</v>
      </c>
    </row>
    <row r="20" spans="1:3" ht="22.5" customHeight="1">
      <c r="A20" s="31">
        <v>182</v>
      </c>
      <c r="B20" s="31" t="s">
        <v>192</v>
      </c>
      <c r="C20" s="32" t="s">
        <v>194</v>
      </c>
    </row>
    <row r="21" spans="1:3" ht="15.75">
      <c r="A21" s="31">
        <v>182</v>
      </c>
      <c r="B21" s="29" t="s">
        <v>214</v>
      </c>
      <c r="C21" s="21" t="s">
        <v>202</v>
      </c>
    </row>
    <row r="22" spans="1:3" ht="22.5" customHeight="1">
      <c r="A22" s="29">
        <v>182</v>
      </c>
      <c r="B22" s="29" t="s">
        <v>221</v>
      </c>
      <c r="C22" s="21" t="s">
        <v>195</v>
      </c>
    </row>
    <row r="23" spans="1:3" ht="21" customHeight="1">
      <c r="A23" s="31">
        <v>182</v>
      </c>
      <c r="B23" s="29" t="s">
        <v>222</v>
      </c>
      <c r="C23" s="21" t="s">
        <v>196</v>
      </c>
    </row>
    <row r="24" spans="1:3" ht="33" customHeight="1">
      <c r="A24" s="29">
        <v>182</v>
      </c>
      <c r="B24" s="29" t="s">
        <v>193</v>
      </c>
      <c r="C24" s="21" t="s">
        <v>401</v>
      </c>
    </row>
    <row r="25" spans="1:3" ht="46.5" customHeight="1">
      <c r="A25" s="164" t="s">
        <v>377</v>
      </c>
      <c r="B25" s="164"/>
      <c r="C25" s="164"/>
    </row>
  </sheetData>
  <sheetProtection/>
  <mergeCells count="4">
    <mergeCell ref="A9:C9"/>
    <mergeCell ref="A11:B11"/>
    <mergeCell ref="C11:C12"/>
    <mergeCell ref="A25:C25"/>
  </mergeCells>
  <printOptions/>
  <pageMargins left="1.0236220472440944" right="0.7480314960629921" top="0.3937007874015748" bottom="0.3937007874015748" header="0.5118110236220472" footer="0.511811023622047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view="pageBreakPreview" zoomScale="130" zoomScaleSheetLayoutView="130" zoomScalePageLayoutView="0" workbookViewId="0" topLeftCell="A4">
      <selection activeCell="B2" sqref="B2"/>
    </sheetView>
  </sheetViews>
  <sheetFormatPr defaultColWidth="9.00390625" defaultRowHeight="12.75"/>
  <cols>
    <col min="1" max="1" width="11.375" style="0" customWidth="1"/>
    <col min="2" max="2" width="24.875" style="0" customWidth="1"/>
    <col min="3" max="3" width="42.75390625" style="0" customWidth="1"/>
  </cols>
  <sheetData>
    <row r="1" spans="1:3" ht="12.75">
      <c r="A1" s="2"/>
      <c r="B1" s="1">
        <f>'приложение 3 (1)'!B1</f>
        <v>0</v>
      </c>
      <c r="C1" s="37" t="s">
        <v>129</v>
      </c>
    </row>
    <row r="2" spans="1:3" ht="12.75">
      <c r="A2" s="1"/>
      <c r="B2" s="1"/>
      <c r="C2" s="37" t="s">
        <v>151</v>
      </c>
    </row>
    <row r="3" spans="1:3" ht="12.75">
      <c r="A3" s="1"/>
      <c r="B3" s="1"/>
      <c r="C3" s="37" t="s">
        <v>152</v>
      </c>
    </row>
    <row r="4" spans="1:3" ht="12.75">
      <c r="A4" s="1"/>
      <c r="B4" s="1"/>
      <c r="C4" s="37" t="s">
        <v>153</v>
      </c>
    </row>
    <row r="5" spans="1:3" ht="12.75">
      <c r="A5" s="1"/>
      <c r="B5" s="1"/>
      <c r="C5" s="37" t="s">
        <v>154</v>
      </c>
    </row>
    <row r="6" spans="1:3" ht="12.75">
      <c r="A6" s="1"/>
      <c r="B6" s="1"/>
      <c r="C6" s="37" t="str">
        <f>'приложение 3 (1)'!C6</f>
        <v>от "25" декабря 2020 года №69</v>
      </c>
    </row>
    <row r="7" spans="1:3" ht="12.75">
      <c r="A7" s="1"/>
      <c r="B7" s="1"/>
      <c r="C7" s="1"/>
    </row>
    <row r="8" spans="1:3" ht="12.75">
      <c r="A8" s="1"/>
      <c r="B8" s="1"/>
      <c r="C8" s="1"/>
    </row>
    <row r="9" spans="1:3" ht="78.75" customHeight="1">
      <c r="A9" s="160" t="s">
        <v>215</v>
      </c>
      <c r="B9" s="160"/>
      <c r="C9" s="160"/>
    </row>
    <row r="10" spans="1:3" ht="36" customHeight="1">
      <c r="A10" s="163" t="s">
        <v>189</v>
      </c>
      <c r="B10" s="163"/>
      <c r="C10" s="163" t="s">
        <v>191</v>
      </c>
    </row>
    <row r="11" spans="1:3" ht="84" customHeight="1">
      <c r="A11" s="10" t="s">
        <v>190</v>
      </c>
      <c r="B11" s="10" t="s">
        <v>199</v>
      </c>
      <c r="C11" s="163"/>
    </row>
    <row r="12" spans="1:3" ht="15.75">
      <c r="A12" s="35">
        <v>1</v>
      </c>
      <c r="B12" s="35">
        <v>2</v>
      </c>
      <c r="C12" s="35">
        <v>3</v>
      </c>
    </row>
    <row r="13" spans="1:3" ht="37.5" customHeight="1">
      <c r="A13" s="34">
        <v>927</v>
      </c>
      <c r="B13" s="34"/>
      <c r="C13" s="32" t="s">
        <v>216</v>
      </c>
    </row>
    <row r="14" spans="1:3" ht="130.5" customHeight="1">
      <c r="A14" s="31">
        <v>927</v>
      </c>
      <c r="B14" s="31" t="s">
        <v>224</v>
      </c>
      <c r="C14" s="32" t="s">
        <v>223</v>
      </c>
    </row>
    <row r="15" spans="1:3" ht="182.25" customHeight="1">
      <c r="A15" s="31">
        <v>927</v>
      </c>
      <c r="B15" s="31" t="s">
        <v>378</v>
      </c>
      <c r="C15" s="32" t="s">
        <v>379</v>
      </c>
    </row>
    <row r="16" spans="1:3" ht="78.75">
      <c r="A16" s="29">
        <v>927</v>
      </c>
      <c r="B16" s="29" t="s">
        <v>225</v>
      </c>
      <c r="C16" s="21" t="s">
        <v>226</v>
      </c>
    </row>
    <row r="18" spans="1:3" ht="42" customHeight="1">
      <c r="A18" s="165" t="s">
        <v>537</v>
      </c>
      <c r="B18" s="165"/>
      <c r="C18" s="165"/>
    </row>
  </sheetData>
  <sheetProtection/>
  <mergeCells count="4">
    <mergeCell ref="A10:B10"/>
    <mergeCell ref="C10:C11"/>
    <mergeCell ref="A18:C18"/>
    <mergeCell ref="A9:C9"/>
  </mergeCells>
  <printOptions/>
  <pageMargins left="1.22" right="0.75" top="1" bottom="1" header="0.5" footer="0.5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4"/>
  <sheetViews>
    <sheetView view="pageBreakPreview" zoomScale="145" zoomScaleSheetLayoutView="145" zoomScalePageLayoutView="0" workbookViewId="0" topLeftCell="A49">
      <selection activeCell="B1" sqref="B1"/>
    </sheetView>
  </sheetViews>
  <sheetFormatPr defaultColWidth="9.00390625" defaultRowHeight="12.75"/>
  <cols>
    <col min="1" max="1" width="10.25390625" style="0" customWidth="1"/>
    <col min="2" max="2" width="23.75390625" style="0" customWidth="1"/>
    <col min="3" max="3" width="81.75390625" style="0" customWidth="1"/>
    <col min="4" max="4" width="28.00390625" style="0" customWidth="1"/>
  </cols>
  <sheetData>
    <row r="1" spans="1:3" ht="15">
      <c r="A1" s="2"/>
      <c r="B1" s="1"/>
      <c r="C1" s="43" t="s">
        <v>247</v>
      </c>
    </row>
    <row r="2" spans="1:3" ht="15">
      <c r="A2" s="1"/>
      <c r="B2" s="1"/>
      <c r="C2" s="43" t="s">
        <v>151</v>
      </c>
    </row>
    <row r="3" spans="1:3" ht="15">
      <c r="A3" s="1"/>
      <c r="B3" s="1"/>
      <c r="C3" s="43" t="s">
        <v>152</v>
      </c>
    </row>
    <row r="4" spans="1:3" ht="15">
      <c r="A4" s="1"/>
      <c r="B4" s="1"/>
      <c r="C4" s="43" t="s">
        <v>153</v>
      </c>
    </row>
    <row r="5" spans="1:3" ht="15">
      <c r="A5" s="1"/>
      <c r="B5" s="1"/>
      <c r="C5" s="43" t="s">
        <v>154</v>
      </c>
    </row>
    <row r="6" spans="1:3" ht="15">
      <c r="A6" s="1"/>
      <c r="B6" s="1"/>
      <c r="C6" s="43" t="str">
        <f>'приложение 4 (1)'!C6</f>
        <v>от "25" декабря 2020 года №69</v>
      </c>
    </row>
    <row r="7" spans="1:3" ht="12.75">
      <c r="A7" s="1"/>
      <c r="B7" s="1"/>
      <c r="C7" s="1"/>
    </row>
    <row r="8" spans="1:3" ht="12.75">
      <c r="A8" s="1"/>
      <c r="B8" s="1"/>
      <c r="C8" s="1"/>
    </row>
    <row r="9" spans="1:3" ht="47.25" customHeight="1">
      <c r="A9" s="160" t="s">
        <v>203</v>
      </c>
      <c r="B9" s="160"/>
      <c r="C9" s="160"/>
    </row>
    <row r="10" spans="1:3" ht="15">
      <c r="A10" s="1"/>
      <c r="B10" s="1"/>
      <c r="C10" s="3"/>
    </row>
    <row r="11" spans="1:3" ht="12.75">
      <c r="A11" s="1"/>
      <c r="B11" s="1"/>
      <c r="C11" s="1"/>
    </row>
    <row r="12" spans="1:3" ht="35.25" customHeight="1">
      <c r="A12" s="163" t="s">
        <v>155</v>
      </c>
      <c r="B12" s="163"/>
      <c r="C12" s="163" t="s">
        <v>201</v>
      </c>
    </row>
    <row r="13" spans="1:3" ht="63">
      <c r="A13" s="10" t="s">
        <v>198</v>
      </c>
      <c r="B13" s="10" t="s">
        <v>197</v>
      </c>
      <c r="C13" s="163"/>
    </row>
    <row r="14" spans="1:3" ht="15.75">
      <c r="A14" s="35">
        <v>1</v>
      </c>
      <c r="B14" s="33">
        <v>2</v>
      </c>
      <c r="C14" s="33">
        <v>3</v>
      </c>
    </row>
    <row r="15" spans="1:3" ht="15.75">
      <c r="A15" s="34">
        <v>914</v>
      </c>
      <c r="B15" s="34"/>
      <c r="C15" s="84" t="s">
        <v>175</v>
      </c>
    </row>
    <row r="16" spans="1:3" ht="63">
      <c r="A16" s="34">
        <v>914</v>
      </c>
      <c r="B16" s="34" t="s">
        <v>382</v>
      </c>
      <c r="C16" s="27" t="s">
        <v>383</v>
      </c>
    </row>
    <row r="17" spans="1:3" ht="94.5">
      <c r="A17" s="34">
        <v>914</v>
      </c>
      <c r="B17" s="34" t="s">
        <v>380</v>
      </c>
      <c r="C17" s="27" t="s">
        <v>381</v>
      </c>
    </row>
    <row r="18" spans="1:3" ht="63">
      <c r="A18" s="34">
        <v>914</v>
      </c>
      <c r="B18" s="34" t="s">
        <v>228</v>
      </c>
      <c r="C18" s="27" t="s">
        <v>227</v>
      </c>
    </row>
    <row r="19" spans="1:3" ht="33" customHeight="1">
      <c r="A19" s="34">
        <v>914</v>
      </c>
      <c r="B19" s="34" t="s">
        <v>229</v>
      </c>
      <c r="C19" s="27" t="s">
        <v>230</v>
      </c>
    </row>
    <row r="20" spans="1:3" ht="78" customHeight="1">
      <c r="A20" s="34">
        <v>914</v>
      </c>
      <c r="B20" s="25" t="s">
        <v>231</v>
      </c>
      <c r="C20" s="26" t="s">
        <v>232</v>
      </c>
    </row>
    <row r="21" spans="1:3" ht="47.25" customHeight="1">
      <c r="A21" s="34">
        <v>914</v>
      </c>
      <c r="B21" s="25" t="s">
        <v>234</v>
      </c>
      <c r="C21" s="26" t="s">
        <v>233</v>
      </c>
    </row>
    <row r="22" spans="1:3" ht="47.25" customHeight="1">
      <c r="A22" s="130">
        <v>914</v>
      </c>
      <c r="B22" s="126" t="s">
        <v>54</v>
      </c>
      <c r="C22" s="127" t="s">
        <v>52</v>
      </c>
    </row>
    <row r="23" spans="1:3" ht="66.75" customHeight="1">
      <c r="A23" s="130">
        <v>914</v>
      </c>
      <c r="B23" s="126" t="s">
        <v>59</v>
      </c>
      <c r="C23" s="127" t="s">
        <v>60</v>
      </c>
    </row>
    <row r="24" spans="1:3" ht="72" customHeight="1">
      <c r="A24" s="130">
        <v>914</v>
      </c>
      <c r="B24" s="126" t="s">
        <v>79</v>
      </c>
      <c r="C24" s="127" t="s">
        <v>80</v>
      </c>
    </row>
    <row r="25" spans="1:3" ht="71.25" customHeight="1">
      <c r="A25" s="130">
        <v>914</v>
      </c>
      <c r="B25" s="126" t="s">
        <v>77</v>
      </c>
      <c r="C25" s="127" t="s">
        <v>78</v>
      </c>
    </row>
    <row r="26" spans="1:3" ht="47.25" customHeight="1">
      <c r="A26" s="130">
        <v>914</v>
      </c>
      <c r="B26" s="126" t="s">
        <v>75</v>
      </c>
      <c r="C26" s="127" t="s">
        <v>76</v>
      </c>
    </row>
    <row r="27" spans="1:3" ht="76.5" customHeight="1">
      <c r="A27" s="130">
        <v>914</v>
      </c>
      <c r="B27" s="126" t="s">
        <v>61</v>
      </c>
      <c r="C27" s="127" t="s">
        <v>62</v>
      </c>
    </row>
    <row r="28" spans="1:3" ht="51.75" customHeight="1">
      <c r="A28" s="130">
        <v>914</v>
      </c>
      <c r="B28" s="126" t="s">
        <v>63</v>
      </c>
      <c r="C28" s="127" t="s">
        <v>64</v>
      </c>
    </row>
    <row r="29" spans="1:3" ht="70.5" customHeight="1">
      <c r="A29" s="130">
        <v>914</v>
      </c>
      <c r="B29" s="126" t="s">
        <v>66</v>
      </c>
      <c r="C29" s="127" t="s">
        <v>65</v>
      </c>
    </row>
    <row r="30" spans="1:3" ht="127.5" customHeight="1">
      <c r="A30" s="130">
        <v>914</v>
      </c>
      <c r="B30" s="126" t="s">
        <v>57</v>
      </c>
      <c r="C30" s="127" t="s">
        <v>67</v>
      </c>
    </row>
    <row r="31" spans="1:3" ht="111.75" customHeight="1">
      <c r="A31" s="130">
        <v>914</v>
      </c>
      <c r="B31" s="126" t="s">
        <v>58</v>
      </c>
      <c r="C31" s="127" t="s">
        <v>68</v>
      </c>
    </row>
    <row r="32" spans="1:3" ht="78.75" customHeight="1">
      <c r="A32" s="130">
        <v>914</v>
      </c>
      <c r="B32" s="126" t="s">
        <v>69</v>
      </c>
      <c r="C32" s="127" t="s">
        <v>70</v>
      </c>
    </row>
    <row r="33" spans="1:3" ht="66" customHeight="1">
      <c r="A33" s="130">
        <v>914</v>
      </c>
      <c r="B33" s="126" t="s">
        <v>71</v>
      </c>
      <c r="C33" s="127" t="s">
        <v>72</v>
      </c>
    </row>
    <row r="34" spans="1:3" ht="54" customHeight="1">
      <c r="A34" s="130">
        <v>914</v>
      </c>
      <c r="B34" s="126" t="s">
        <v>73</v>
      </c>
      <c r="C34" s="127" t="s">
        <v>74</v>
      </c>
    </row>
    <row r="35" spans="1:3" ht="108.75" customHeight="1">
      <c r="A35" s="130">
        <v>914</v>
      </c>
      <c r="B35" s="126" t="s">
        <v>55</v>
      </c>
      <c r="C35" s="127" t="s">
        <v>56</v>
      </c>
    </row>
    <row r="36" spans="1:3" ht="17.25" customHeight="1">
      <c r="A36" s="34">
        <v>914</v>
      </c>
      <c r="B36" s="34" t="s">
        <v>236</v>
      </c>
      <c r="C36" s="84" t="s">
        <v>235</v>
      </c>
    </row>
    <row r="37" spans="1:3" ht="15.75">
      <c r="A37" s="34">
        <v>914</v>
      </c>
      <c r="B37" s="34" t="s">
        <v>237</v>
      </c>
      <c r="C37" s="84" t="s">
        <v>238</v>
      </c>
    </row>
    <row r="38" spans="1:3" ht="15.75">
      <c r="A38" s="157">
        <v>914</v>
      </c>
      <c r="B38" s="158" t="s">
        <v>619</v>
      </c>
      <c r="C38" s="159" t="s">
        <v>608</v>
      </c>
    </row>
    <row r="39" spans="1:3" ht="31.5">
      <c r="A39" s="34">
        <v>914</v>
      </c>
      <c r="B39" s="83" t="s">
        <v>8</v>
      </c>
      <c r="C39" s="27" t="s">
        <v>239</v>
      </c>
    </row>
    <row r="40" spans="1:3" ht="31.5" customHeight="1">
      <c r="A40" s="34">
        <v>914</v>
      </c>
      <c r="B40" s="34" t="s">
        <v>7</v>
      </c>
      <c r="C40" s="27" t="s">
        <v>240</v>
      </c>
    </row>
    <row r="41" spans="1:3" ht="51" customHeight="1">
      <c r="A41" s="34">
        <v>914</v>
      </c>
      <c r="B41" s="34" t="s">
        <v>6</v>
      </c>
      <c r="C41" s="27" t="s">
        <v>489</v>
      </c>
    </row>
    <row r="42" spans="1:3" ht="15.75">
      <c r="A42" s="34">
        <v>914</v>
      </c>
      <c r="B42" s="34" t="s">
        <v>5</v>
      </c>
      <c r="C42" s="84" t="s">
        <v>241</v>
      </c>
    </row>
    <row r="43" spans="1:3" s="1" customFormat="1" ht="67.5" customHeight="1">
      <c r="A43" s="34">
        <v>914</v>
      </c>
      <c r="B43" s="34" t="s">
        <v>4</v>
      </c>
      <c r="C43" s="27" t="s">
        <v>487</v>
      </c>
    </row>
    <row r="44" spans="1:3" s="1" customFormat="1" ht="67.5" customHeight="1">
      <c r="A44" s="34">
        <v>914</v>
      </c>
      <c r="B44" s="34" t="s">
        <v>3</v>
      </c>
      <c r="C44" s="27" t="s">
        <v>486</v>
      </c>
    </row>
    <row r="45" spans="1:3" s="1" customFormat="1" ht="35.25" customHeight="1">
      <c r="A45" s="34">
        <v>914</v>
      </c>
      <c r="B45" s="34" t="s">
        <v>2</v>
      </c>
      <c r="C45" s="27" t="s">
        <v>485</v>
      </c>
    </row>
    <row r="46" spans="1:3" s="1" customFormat="1" ht="31.5">
      <c r="A46" s="34">
        <v>914</v>
      </c>
      <c r="B46" s="34" t="s">
        <v>1</v>
      </c>
      <c r="C46" s="27" t="s">
        <v>488</v>
      </c>
    </row>
    <row r="47" spans="1:3" s="1" customFormat="1" ht="47.25">
      <c r="A47" s="34">
        <v>914</v>
      </c>
      <c r="B47" s="34" t="s">
        <v>0</v>
      </c>
      <c r="C47" s="27" t="s">
        <v>536</v>
      </c>
    </row>
    <row r="48" spans="1:3" ht="15.75">
      <c r="A48" s="34">
        <v>914</v>
      </c>
      <c r="B48" s="25" t="s">
        <v>589</v>
      </c>
      <c r="C48" s="84" t="s">
        <v>242</v>
      </c>
    </row>
    <row r="49" spans="1:3" ht="50.25" customHeight="1">
      <c r="A49" s="34">
        <v>914</v>
      </c>
      <c r="B49" s="34" t="s">
        <v>588</v>
      </c>
      <c r="C49" s="27" t="s">
        <v>243</v>
      </c>
    </row>
    <row r="50" spans="1:3" ht="67.5" customHeight="1">
      <c r="A50" s="34">
        <v>914</v>
      </c>
      <c r="B50" s="34" t="s">
        <v>593</v>
      </c>
      <c r="C50" s="27" t="s">
        <v>592</v>
      </c>
    </row>
    <row r="51" spans="1:3" ht="33.75" customHeight="1">
      <c r="A51" s="34">
        <v>914</v>
      </c>
      <c r="B51" s="34" t="s">
        <v>587</v>
      </c>
      <c r="C51" s="27" t="s">
        <v>244</v>
      </c>
    </row>
    <row r="52" spans="1:3" ht="15.75">
      <c r="A52" s="34">
        <v>914</v>
      </c>
      <c r="B52" s="34" t="s">
        <v>16</v>
      </c>
      <c r="C52" s="27" t="s">
        <v>245</v>
      </c>
    </row>
    <row r="53" spans="1:3" ht="81" customHeight="1">
      <c r="A53" s="34">
        <v>914</v>
      </c>
      <c r="B53" s="34" t="s">
        <v>17</v>
      </c>
      <c r="C53" s="27" t="s">
        <v>490</v>
      </c>
    </row>
    <row r="54" spans="1:3" ht="47.25">
      <c r="A54" s="34">
        <v>914</v>
      </c>
      <c r="B54" s="34" t="s">
        <v>586</v>
      </c>
      <c r="C54" s="27" t="s">
        <v>491</v>
      </c>
    </row>
  </sheetData>
  <sheetProtection/>
  <mergeCells count="3">
    <mergeCell ref="C12:C13"/>
    <mergeCell ref="A12:B12"/>
    <mergeCell ref="A9:C9"/>
  </mergeCells>
  <printOptions/>
  <pageMargins left="1.0236220472440944" right="0.1968503937007874" top="0.3937007874015748" bottom="0.3937007874015748" header="0.5118110236220472" footer="0.5118110236220472"/>
  <pageSetup horizontalDpi="600" verticalDpi="600" orientation="portrait" paperSize="9" scale="75" r:id="rId1"/>
  <rowBreaks count="2" manualBreakCount="2">
    <brk id="26" max="2" man="1"/>
    <brk id="43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="145" zoomScaleSheetLayoutView="145" zoomScalePageLayoutView="0" workbookViewId="0" topLeftCell="A10">
      <selection activeCell="C11" sqref="C11"/>
    </sheetView>
  </sheetViews>
  <sheetFormatPr defaultColWidth="9.00390625" defaultRowHeight="12.75"/>
  <cols>
    <col min="1" max="1" width="11.375" style="0" customWidth="1"/>
    <col min="2" max="2" width="24.25390625" style="0" customWidth="1"/>
    <col min="3" max="3" width="64.875" style="0" customWidth="1"/>
  </cols>
  <sheetData>
    <row r="1" spans="1:3" ht="15.75">
      <c r="A1" s="8"/>
      <c r="B1" s="6">
        <f>'приложение 5 (1)'!B1</f>
        <v>0</v>
      </c>
      <c r="C1" s="42" t="s">
        <v>521</v>
      </c>
    </row>
    <row r="2" spans="1:3" ht="15.75">
      <c r="A2" s="8"/>
      <c r="B2" s="6"/>
      <c r="C2" s="42" t="s">
        <v>151</v>
      </c>
    </row>
    <row r="3" spans="1:3" ht="15.75">
      <c r="A3" s="8"/>
      <c r="B3" s="6"/>
      <c r="C3" s="42" t="s">
        <v>152</v>
      </c>
    </row>
    <row r="4" spans="1:3" ht="15.75">
      <c r="A4" s="8"/>
      <c r="B4" s="6"/>
      <c r="C4" s="42" t="s">
        <v>153</v>
      </c>
    </row>
    <row r="5" spans="1:3" ht="15.75">
      <c r="A5" s="8"/>
      <c r="B5" s="6"/>
      <c r="C5" s="42" t="s">
        <v>154</v>
      </c>
    </row>
    <row r="6" spans="1:3" ht="15.75">
      <c r="A6" s="8"/>
      <c r="B6" s="6"/>
      <c r="C6" s="42" t="str">
        <f>'приложение 5 (1)'!C6</f>
        <v>от "25" декабря 2020 года №69</v>
      </c>
    </row>
    <row r="7" spans="1:3" ht="15.75">
      <c r="A7" s="8"/>
      <c r="B7" s="6"/>
      <c r="C7" s="6"/>
    </row>
    <row r="8" spans="1:3" ht="15.75">
      <c r="A8" s="8"/>
      <c r="B8" s="6"/>
      <c r="C8" s="6"/>
    </row>
    <row r="9" spans="1:3" ht="49.5" customHeight="1">
      <c r="A9" s="162" t="s">
        <v>111</v>
      </c>
      <c r="B9" s="162"/>
      <c r="C9" s="162"/>
    </row>
    <row r="10" spans="1:3" ht="15.75">
      <c r="A10" s="8"/>
      <c r="B10" s="6"/>
      <c r="C10" s="6"/>
    </row>
    <row r="11" spans="1:3" ht="52.5" customHeight="1">
      <c r="A11" s="12" t="s">
        <v>176</v>
      </c>
      <c r="B11" s="13" t="s">
        <v>177</v>
      </c>
      <c r="C11" s="13" t="s">
        <v>137</v>
      </c>
    </row>
    <row r="12" spans="1:3" ht="19.5" customHeight="1">
      <c r="A12" s="9">
        <v>1</v>
      </c>
      <c r="B12" s="10">
        <v>2</v>
      </c>
      <c r="C12" s="10">
        <v>3</v>
      </c>
    </row>
    <row r="13" spans="1:3" ht="30.75" customHeight="1">
      <c r="A13" s="166" t="s">
        <v>178</v>
      </c>
      <c r="B13" s="167"/>
      <c r="C13" s="168"/>
    </row>
    <row r="14" spans="1:3" ht="47.25">
      <c r="A14" s="25">
        <v>914</v>
      </c>
      <c r="B14" s="34" t="s">
        <v>483</v>
      </c>
      <c r="C14" s="11" t="s">
        <v>246</v>
      </c>
    </row>
    <row r="15" spans="1:3" ht="47.25">
      <c r="A15" s="25">
        <v>914</v>
      </c>
      <c r="B15" s="34" t="s">
        <v>516</v>
      </c>
      <c r="C15" s="11" t="s">
        <v>479</v>
      </c>
    </row>
    <row r="16" spans="1:3" ht="31.5">
      <c r="A16" s="25">
        <v>914</v>
      </c>
      <c r="B16" s="34" t="s">
        <v>517</v>
      </c>
      <c r="C16" s="11" t="s">
        <v>519</v>
      </c>
    </row>
    <row r="17" spans="1:3" ht="31.5">
      <c r="A17" s="25">
        <v>914</v>
      </c>
      <c r="B17" s="34" t="s">
        <v>518</v>
      </c>
      <c r="C17" s="11" t="s">
        <v>520</v>
      </c>
    </row>
  </sheetData>
  <sheetProtection/>
  <mergeCells count="2">
    <mergeCell ref="A13:C13"/>
    <mergeCell ref="A9:C9"/>
  </mergeCells>
  <printOptions/>
  <pageMargins left="1.13" right="0.75" top="1" bottom="1" header="0.5" footer="0.5"/>
  <pageSetup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201"/>
  <sheetViews>
    <sheetView tabSelected="1" view="pageBreakPreview" zoomScale="130" zoomScaleSheetLayoutView="130" zoomScalePageLayoutView="0" workbookViewId="0" topLeftCell="A1">
      <selection activeCell="H164" sqref="H164"/>
    </sheetView>
  </sheetViews>
  <sheetFormatPr defaultColWidth="9.00390625" defaultRowHeight="12.75"/>
  <cols>
    <col min="1" max="1" width="50.125" style="0" customWidth="1"/>
    <col min="2" max="2" width="8.125" style="0" customWidth="1"/>
    <col min="5" max="5" width="17.875" style="0" customWidth="1"/>
    <col min="6" max="6" width="5.375" style="0" customWidth="1"/>
    <col min="7" max="7" width="20.625" style="0" customWidth="1"/>
    <col min="8" max="8" width="19.625" style="0" customWidth="1"/>
    <col min="9" max="9" width="18.625" style="0" customWidth="1"/>
    <col min="11" max="11" width="15.625" style="0" customWidth="1"/>
    <col min="12" max="12" width="11.75390625" style="0" bestFit="1" customWidth="1"/>
  </cols>
  <sheetData>
    <row r="1" spans="1:9" ht="15">
      <c r="A1" s="5"/>
      <c r="B1" s="5"/>
      <c r="C1" s="5"/>
      <c r="D1" s="62"/>
      <c r="E1" s="62"/>
      <c r="F1" s="62"/>
      <c r="G1" s="62" t="s">
        <v>522</v>
      </c>
      <c r="H1" s="87"/>
      <c r="I1" s="5">
        <f>'приложение 6 (1)'!B1</f>
        <v>0</v>
      </c>
    </row>
    <row r="2" spans="1:9" ht="15">
      <c r="A2" s="14"/>
      <c r="B2" s="14"/>
      <c r="C2" s="5"/>
      <c r="D2" s="40"/>
      <c r="E2" s="40"/>
      <c r="F2" s="40"/>
      <c r="G2" s="40" t="s">
        <v>151</v>
      </c>
      <c r="H2" s="87"/>
      <c r="I2" s="5"/>
    </row>
    <row r="3" spans="1:9" ht="15">
      <c r="A3" s="5"/>
      <c r="B3" s="5"/>
      <c r="C3" s="5"/>
      <c r="D3" s="40"/>
      <c r="E3" s="40"/>
      <c r="F3" s="40"/>
      <c r="G3" s="40" t="s">
        <v>152</v>
      </c>
      <c r="H3" s="87"/>
      <c r="I3" s="5"/>
    </row>
    <row r="4" spans="1:9" ht="15">
      <c r="A4" s="5"/>
      <c r="B4" s="5"/>
      <c r="C4" s="5"/>
      <c r="D4" s="40"/>
      <c r="E4" s="40"/>
      <c r="F4" s="40"/>
      <c r="G4" s="40" t="s">
        <v>153</v>
      </c>
      <c r="H4" s="87"/>
      <c r="I4" s="5"/>
    </row>
    <row r="5" spans="1:9" ht="15">
      <c r="A5" s="5"/>
      <c r="B5" s="5"/>
      <c r="C5" s="5"/>
      <c r="D5" s="40"/>
      <c r="E5" s="40"/>
      <c r="F5" s="40"/>
      <c r="G5" s="40" t="s">
        <v>154</v>
      </c>
      <c r="H5" s="5"/>
      <c r="I5" s="5"/>
    </row>
    <row r="6" spans="1:9" ht="15">
      <c r="A6" s="5"/>
      <c r="B6" s="5"/>
      <c r="C6" s="5"/>
      <c r="D6" s="40"/>
      <c r="E6" s="40"/>
      <c r="F6" s="40"/>
      <c r="G6" s="40" t="str">
        <f>'приложение 6 (1)'!C6</f>
        <v>от "25" декабря 2020 года №69</v>
      </c>
      <c r="H6" s="5"/>
      <c r="I6" s="5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9" ht="12.75">
      <c r="A8" s="5"/>
      <c r="B8" s="5"/>
      <c r="C8" s="14"/>
      <c r="D8" s="14"/>
      <c r="E8" s="14"/>
      <c r="F8" s="5"/>
      <c r="G8" s="5"/>
      <c r="H8" s="5"/>
      <c r="I8" s="5"/>
    </row>
    <row r="9" spans="1:9" ht="23.25" customHeight="1">
      <c r="A9" s="169" t="s">
        <v>10</v>
      </c>
      <c r="B9" s="169"/>
      <c r="C9" s="169"/>
      <c r="D9" s="169"/>
      <c r="E9" s="169"/>
      <c r="F9" s="169"/>
      <c r="G9" s="169"/>
      <c r="H9" s="169"/>
      <c r="I9" s="169"/>
    </row>
    <row r="10" spans="1:9" ht="20.25" customHeight="1">
      <c r="A10" s="169" t="str">
        <f>'приложение 2 (1)'!A10:E10</f>
        <v> на 2021 год и на плановый период 2022 и 2023 годов</v>
      </c>
      <c r="B10" s="169"/>
      <c r="C10" s="169"/>
      <c r="D10" s="169"/>
      <c r="E10" s="169"/>
      <c r="F10" s="169"/>
      <c r="G10" s="169"/>
      <c r="H10" s="169"/>
      <c r="I10" s="169"/>
    </row>
    <row r="11" spans="1:9" ht="12.75">
      <c r="A11" s="5"/>
      <c r="B11" s="5"/>
      <c r="C11" s="14"/>
      <c r="D11" s="14"/>
      <c r="E11" s="14"/>
      <c r="F11" s="14"/>
      <c r="G11" s="5"/>
      <c r="H11" s="5"/>
      <c r="I11" s="5" t="s">
        <v>180</v>
      </c>
    </row>
    <row r="12" spans="1:9" ht="2.2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11" s="39" customFormat="1" ht="30.75" customHeight="1">
      <c r="A13" s="23" t="s">
        <v>137</v>
      </c>
      <c r="B13" s="23" t="s">
        <v>179</v>
      </c>
      <c r="C13" s="23" t="s">
        <v>139</v>
      </c>
      <c r="D13" s="23" t="s">
        <v>138</v>
      </c>
      <c r="E13" s="23" t="s">
        <v>149</v>
      </c>
      <c r="F13" s="23" t="s">
        <v>148</v>
      </c>
      <c r="G13" s="24" t="s">
        <v>11</v>
      </c>
      <c r="H13" s="24" t="s">
        <v>48</v>
      </c>
      <c r="I13" s="24" t="s">
        <v>114</v>
      </c>
      <c r="K13" s="39" t="s">
        <v>50</v>
      </c>
    </row>
    <row r="14" spans="1:12" ht="13.5" customHeight="1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6">
        <v>7</v>
      </c>
      <c r="H14" s="16">
        <v>8</v>
      </c>
      <c r="I14" s="16">
        <v>9</v>
      </c>
      <c r="K14" s="129">
        <v>2022</v>
      </c>
      <c r="L14" s="129">
        <v>2023</v>
      </c>
    </row>
    <row r="15" spans="1:14" s="47" customFormat="1" ht="18.75">
      <c r="A15" s="45" t="s">
        <v>140</v>
      </c>
      <c r="B15" s="45"/>
      <c r="C15" s="46"/>
      <c r="D15" s="46"/>
      <c r="E15" s="46"/>
      <c r="F15" s="46"/>
      <c r="G15" s="147">
        <f>G16</f>
        <v>877742.54</v>
      </c>
      <c r="H15" s="147">
        <f>H16</f>
        <v>331666.69999999995</v>
      </c>
      <c r="I15" s="147">
        <f>I16</f>
        <v>120781.6</v>
      </c>
      <c r="K15" s="112">
        <f>'приложение 2 (1)'!D14-H16</f>
        <v>2688.3000000000466</v>
      </c>
      <c r="L15" s="112">
        <f>'приложение 2 (1)'!E14-I16</f>
        <v>5567.5</v>
      </c>
      <c r="N15" s="128"/>
    </row>
    <row r="16" spans="1:11" s="2" customFormat="1" ht="41.25" customHeight="1">
      <c r="A16" s="48" t="s">
        <v>250</v>
      </c>
      <c r="B16" s="49" t="s">
        <v>249</v>
      </c>
      <c r="C16" s="50"/>
      <c r="D16" s="50"/>
      <c r="E16" s="50"/>
      <c r="F16" s="50"/>
      <c r="G16" s="148">
        <f>G17+G52+G70+G98+G169+G180+G196</f>
        <v>877742.54</v>
      </c>
      <c r="H16" s="148">
        <f>H17+H52+H70+H98+H169+H180+H196</f>
        <v>331666.69999999995</v>
      </c>
      <c r="I16" s="148">
        <f>I17+I52+I70+I98+I169+I180+I196</f>
        <v>120781.6</v>
      </c>
      <c r="K16" s="136">
        <f>'приложение 2 (1)'!C14-'приложение 7 (1)'!G16</f>
        <v>-23904.34352999984</v>
      </c>
    </row>
    <row r="17" spans="1:12" s="1" customFormat="1" ht="18.75">
      <c r="A17" s="51" t="s">
        <v>173</v>
      </c>
      <c r="B17" s="20" t="s">
        <v>249</v>
      </c>
      <c r="C17" s="20" t="s">
        <v>141</v>
      </c>
      <c r="D17" s="20"/>
      <c r="E17" s="52"/>
      <c r="F17" s="53"/>
      <c r="G17" s="149">
        <f>G18+G28+G35+G40</f>
        <v>29943.600000000002</v>
      </c>
      <c r="H17" s="149">
        <f>H18+H28+H35+H40</f>
        <v>20279.2</v>
      </c>
      <c r="I17" s="149">
        <f>I18+I28+I35+I40</f>
        <v>20781</v>
      </c>
      <c r="L17" s="110"/>
    </row>
    <row r="18" spans="1:9" s="1" customFormat="1" ht="48.75" customHeight="1">
      <c r="A18" s="17" t="s">
        <v>248</v>
      </c>
      <c r="B18" s="20" t="s">
        <v>249</v>
      </c>
      <c r="C18" s="20" t="s">
        <v>141</v>
      </c>
      <c r="D18" s="20" t="s">
        <v>142</v>
      </c>
      <c r="E18" s="20"/>
      <c r="F18" s="53"/>
      <c r="G18" s="149">
        <f>G22+G23+G24+G26+G27</f>
        <v>7572.299999999999</v>
      </c>
      <c r="H18" s="149">
        <f>H22+H23+H24+H26+H27</f>
        <v>7441.900000000001</v>
      </c>
      <c r="I18" s="149">
        <f>I22+I23+I24+I26+I27</f>
        <v>7506.300000000001</v>
      </c>
    </row>
    <row r="19" spans="1:9" s="1" customFormat="1" ht="63" customHeight="1">
      <c r="A19" s="17" t="s">
        <v>345</v>
      </c>
      <c r="B19" s="20" t="s">
        <v>249</v>
      </c>
      <c r="C19" s="20" t="s">
        <v>141</v>
      </c>
      <c r="D19" s="20" t="s">
        <v>142</v>
      </c>
      <c r="E19" s="20" t="s">
        <v>252</v>
      </c>
      <c r="F19" s="53"/>
      <c r="G19" s="149">
        <f>G20</f>
        <v>7572.299999999999</v>
      </c>
      <c r="H19" s="149">
        <f>H20</f>
        <v>7441.9</v>
      </c>
      <c r="I19" s="149">
        <f>I20</f>
        <v>7506.3</v>
      </c>
    </row>
    <row r="20" spans="1:9" s="1" customFormat="1" ht="29.25" customHeight="1">
      <c r="A20" s="17" t="s">
        <v>255</v>
      </c>
      <c r="B20" s="20" t="s">
        <v>249</v>
      </c>
      <c r="C20" s="20" t="s">
        <v>141</v>
      </c>
      <c r="D20" s="20" t="s">
        <v>142</v>
      </c>
      <c r="E20" s="20" t="s">
        <v>253</v>
      </c>
      <c r="F20" s="53"/>
      <c r="G20" s="149">
        <f>G21+G25</f>
        <v>7572.299999999999</v>
      </c>
      <c r="H20" s="149">
        <f>H21+H25</f>
        <v>7441.9</v>
      </c>
      <c r="I20" s="149">
        <f>I21+I25</f>
        <v>7506.3</v>
      </c>
    </row>
    <row r="21" spans="1:9" s="1" customFormat="1" ht="30.75" customHeight="1">
      <c r="A21" s="17" t="s">
        <v>256</v>
      </c>
      <c r="B21" s="20" t="s">
        <v>249</v>
      </c>
      <c r="C21" s="20" t="s">
        <v>141</v>
      </c>
      <c r="D21" s="20" t="s">
        <v>142</v>
      </c>
      <c r="E21" s="20" t="s">
        <v>254</v>
      </c>
      <c r="F21" s="53"/>
      <c r="G21" s="149">
        <f>G22+G23+G24</f>
        <v>5447.9</v>
      </c>
      <c r="H21" s="149">
        <f>H22+H23+H24</f>
        <v>5316.2</v>
      </c>
      <c r="I21" s="149">
        <f>I22+I23+I24</f>
        <v>5379.3</v>
      </c>
    </row>
    <row r="22" spans="1:9" s="1" customFormat="1" ht="80.25" customHeight="1">
      <c r="A22" s="17" t="s">
        <v>257</v>
      </c>
      <c r="B22" s="20" t="s">
        <v>249</v>
      </c>
      <c r="C22" s="20" t="s">
        <v>141</v>
      </c>
      <c r="D22" s="20" t="s">
        <v>142</v>
      </c>
      <c r="E22" s="20" t="s">
        <v>258</v>
      </c>
      <c r="F22" s="20" t="s">
        <v>162</v>
      </c>
      <c r="G22" s="149">
        <v>3512.3</v>
      </c>
      <c r="H22" s="149">
        <v>3512.3</v>
      </c>
      <c r="I22" s="149">
        <v>3512.3</v>
      </c>
    </row>
    <row r="23" spans="1:9" s="1" customFormat="1" ht="43.5" customHeight="1">
      <c r="A23" s="17" t="s">
        <v>272</v>
      </c>
      <c r="B23" s="20" t="s">
        <v>249</v>
      </c>
      <c r="C23" s="20" t="s">
        <v>141</v>
      </c>
      <c r="D23" s="20" t="s">
        <v>142</v>
      </c>
      <c r="E23" s="20" t="s">
        <v>258</v>
      </c>
      <c r="F23" s="20" t="s">
        <v>160</v>
      </c>
      <c r="G23" s="149">
        <f>1625.6+100+150</f>
        <v>1875.6</v>
      </c>
      <c r="H23" s="149">
        <v>1767.5</v>
      </c>
      <c r="I23" s="149">
        <v>1829.2</v>
      </c>
    </row>
    <row r="24" spans="1:9" s="1" customFormat="1" ht="32.25" customHeight="1">
      <c r="A24" s="17" t="s">
        <v>259</v>
      </c>
      <c r="B24" s="20" t="s">
        <v>249</v>
      </c>
      <c r="C24" s="20" t="s">
        <v>141</v>
      </c>
      <c r="D24" s="20" t="s">
        <v>142</v>
      </c>
      <c r="E24" s="20" t="s">
        <v>258</v>
      </c>
      <c r="F24" s="20" t="s">
        <v>163</v>
      </c>
      <c r="G24" s="149">
        <f>35+25</f>
        <v>60</v>
      </c>
      <c r="H24" s="149">
        <v>36.4</v>
      </c>
      <c r="I24" s="149">
        <v>37.8</v>
      </c>
    </row>
    <row r="25" spans="1:9" s="1" customFormat="1" ht="32.25" customHeight="1">
      <c r="A25" s="17" t="s">
        <v>262</v>
      </c>
      <c r="B25" s="20" t="s">
        <v>249</v>
      </c>
      <c r="C25" s="20" t="s">
        <v>141</v>
      </c>
      <c r="D25" s="20" t="s">
        <v>142</v>
      </c>
      <c r="E25" s="20" t="s">
        <v>260</v>
      </c>
      <c r="F25" s="20"/>
      <c r="G25" s="149">
        <f>G26+G27</f>
        <v>2124.4</v>
      </c>
      <c r="H25" s="149">
        <f>H26+H27</f>
        <v>2125.7000000000003</v>
      </c>
      <c r="I25" s="149">
        <f>I26+I27</f>
        <v>2127</v>
      </c>
    </row>
    <row r="26" spans="1:9" s="1" customFormat="1" ht="79.5" customHeight="1">
      <c r="A26" s="17" t="s">
        <v>264</v>
      </c>
      <c r="B26" s="20" t="s">
        <v>249</v>
      </c>
      <c r="C26" s="20" t="s">
        <v>141</v>
      </c>
      <c r="D26" s="20" t="s">
        <v>142</v>
      </c>
      <c r="E26" s="20" t="s">
        <v>261</v>
      </c>
      <c r="F26" s="20" t="s">
        <v>162</v>
      </c>
      <c r="G26" s="149">
        <v>2090.4</v>
      </c>
      <c r="H26" s="149">
        <v>2090.4</v>
      </c>
      <c r="I26" s="149">
        <v>2090.4</v>
      </c>
    </row>
    <row r="27" spans="1:9" s="1" customFormat="1" ht="46.5" customHeight="1">
      <c r="A27" s="17" t="s">
        <v>384</v>
      </c>
      <c r="B27" s="20" t="s">
        <v>249</v>
      </c>
      <c r="C27" s="20" t="s">
        <v>141</v>
      </c>
      <c r="D27" s="20" t="s">
        <v>142</v>
      </c>
      <c r="E27" s="20" t="s">
        <v>261</v>
      </c>
      <c r="F27" s="20" t="s">
        <v>160</v>
      </c>
      <c r="G27" s="149">
        <v>34</v>
      </c>
      <c r="H27" s="149">
        <v>35.3</v>
      </c>
      <c r="I27" s="149">
        <v>36.6</v>
      </c>
    </row>
    <row r="28" spans="1:9" s="1" customFormat="1" ht="29.25" customHeight="1">
      <c r="A28" s="17" t="s">
        <v>493</v>
      </c>
      <c r="B28" s="20" t="s">
        <v>249</v>
      </c>
      <c r="C28" s="20" t="s">
        <v>141</v>
      </c>
      <c r="D28" s="20" t="s">
        <v>492</v>
      </c>
      <c r="E28" s="20"/>
      <c r="F28" s="20"/>
      <c r="G28" s="149">
        <f>G29</f>
        <v>0</v>
      </c>
      <c r="H28" s="149">
        <f aca="true" t="shared" si="0" ref="H28:I31">H29</f>
        <v>0</v>
      </c>
      <c r="I28" s="149">
        <f t="shared" si="0"/>
        <v>0</v>
      </c>
    </row>
    <row r="29" spans="1:9" s="1" customFormat="1" ht="46.5" customHeight="1">
      <c r="A29" s="17" t="s">
        <v>494</v>
      </c>
      <c r="B29" s="20" t="s">
        <v>249</v>
      </c>
      <c r="C29" s="20" t="s">
        <v>141</v>
      </c>
      <c r="D29" s="20" t="s">
        <v>492</v>
      </c>
      <c r="E29" s="20" t="s">
        <v>252</v>
      </c>
      <c r="F29" s="20"/>
      <c r="G29" s="149">
        <f>G30</f>
        <v>0</v>
      </c>
      <c r="H29" s="149">
        <f t="shared" si="0"/>
        <v>0</v>
      </c>
      <c r="I29" s="149">
        <f t="shared" si="0"/>
        <v>0</v>
      </c>
    </row>
    <row r="30" spans="1:9" s="1" customFormat="1" ht="35.25" customHeight="1">
      <c r="A30" s="17" t="s">
        <v>495</v>
      </c>
      <c r="B30" s="20" t="s">
        <v>249</v>
      </c>
      <c r="C30" s="20" t="s">
        <v>141</v>
      </c>
      <c r="D30" s="20" t="s">
        <v>492</v>
      </c>
      <c r="E30" s="20" t="s">
        <v>497</v>
      </c>
      <c r="F30" s="20"/>
      <c r="G30" s="149">
        <f>G31+G33</f>
        <v>0</v>
      </c>
      <c r="H30" s="149">
        <f>H31+H33</f>
        <v>0</v>
      </c>
      <c r="I30" s="149">
        <f>I31+I33</f>
        <v>0</v>
      </c>
    </row>
    <row r="31" spans="1:9" s="1" customFormat="1" ht="28.5" customHeight="1">
      <c r="A31" s="17" t="s">
        <v>496</v>
      </c>
      <c r="B31" s="20" t="s">
        <v>249</v>
      </c>
      <c r="C31" s="20" t="s">
        <v>141</v>
      </c>
      <c r="D31" s="20" t="s">
        <v>492</v>
      </c>
      <c r="E31" s="20" t="s">
        <v>498</v>
      </c>
      <c r="F31" s="20"/>
      <c r="G31" s="149">
        <f>G32</f>
        <v>0</v>
      </c>
      <c r="H31" s="149">
        <f t="shared" si="0"/>
        <v>0</v>
      </c>
      <c r="I31" s="149">
        <f t="shared" si="0"/>
        <v>0</v>
      </c>
    </row>
    <row r="32" spans="1:9" s="1" customFormat="1" ht="54" customHeight="1">
      <c r="A32" s="17" t="s">
        <v>101</v>
      </c>
      <c r="B32" s="20" t="s">
        <v>249</v>
      </c>
      <c r="C32" s="20" t="s">
        <v>141</v>
      </c>
      <c r="D32" s="20" t="s">
        <v>492</v>
      </c>
      <c r="E32" s="20" t="s">
        <v>500</v>
      </c>
      <c r="F32" s="20" t="s">
        <v>163</v>
      </c>
      <c r="G32" s="149">
        <v>0</v>
      </c>
      <c r="H32" s="149">
        <v>0</v>
      </c>
      <c r="I32" s="149">
        <v>0</v>
      </c>
    </row>
    <row r="33" spans="1:10" s="1" customFormat="1" ht="70.5" customHeight="1">
      <c r="A33" s="17" t="s">
        <v>97</v>
      </c>
      <c r="B33" s="20" t="s">
        <v>249</v>
      </c>
      <c r="C33" s="20" t="s">
        <v>141</v>
      </c>
      <c r="D33" s="20" t="s">
        <v>492</v>
      </c>
      <c r="E33" s="20" t="s">
        <v>99</v>
      </c>
      <c r="F33" s="20"/>
      <c r="G33" s="149">
        <f>G34</f>
        <v>0</v>
      </c>
      <c r="H33" s="149">
        <f>H34</f>
        <v>0</v>
      </c>
      <c r="I33" s="149">
        <f>I34</f>
        <v>0</v>
      </c>
      <c r="J33" s="85"/>
    </row>
    <row r="34" spans="1:9" s="1" customFormat="1" ht="54" customHeight="1">
      <c r="A34" s="17" t="s">
        <v>98</v>
      </c>
      <c r="B34" s="20" t="s">
        <v>249</v>
      </c>
      <c r="C34" s="20" t="s">
        <v>141</v>
      </c>
      <c r="D34" s="20" t="s">
        <v>492</v>
      </c>
      <c r="E34" s="20" t="s">
        <v>100</v>
      </c>
      <c r="F34" s="20" t="s">
        <v>160</v>
      </c>
      <c r="G34" s="149">
        <v>0</v>
      </c>
      <c r="H34" s="149">
        <v>0</v>
      </c>
      <c r="I34" s="149">
        <v>0</v>
      </c>
    </row>
    <row r="35" spans="1:9" s="1" customFormat="1" ht="22.5" customHeight="1">
      <c r="A35" s="17" t="s">
        <v>130</v>
      </c>
      <c r="B35" s="20" t="s">
        <v>249</v>
      </c>
      <c r="C35" s="20" t="s">
        <v>141</v>
      </c>
      <c r="D35" s="20" t="s">
        <v>156</v>
      </c>
      <c r="E35" s="20"/>
      <c r="F35" s="20"/>
      <c r="G35" s="149">
        <f>G36</f>
        <v>500</v>
      </c>
      <c r="H35" s="149">
        <f aca="true" t="shared" si="1" ref="H35:I38">H36</f>
        <v>500</v>
      </c>
      <c r="I35" s="149">
        <f t="shared" si="1"/>
        <v>500</v>
      </c>
    </row>
    <row r="36" spans="1:9" s="1" customFormat="1" ht="62.25" customHeight="1">
      <c r="A36" s="17" t="s">
        <v>345</v>
      </c>
      <c r="B36" s="20" t="s">
        <v>249</v>
      </c>
      <c r="C36" s="20" t="s">
        <v>141</v>
      </c>
      <c r="D36" s="20" t="s">
        <v>156</v>
      </c>
      <c r="E36" s="20" t="s">
        <v>252</v>
      </c>
      <c r="F36" s="20"/>
      <c r="G36" s="149">
        <f>G37</f>
        <v>500</v>
      </c>
      <c r="H36" s="149">
        <f t="shared" si="1"/>
        <v>500</v>
      </c>
      <c r="I36" s="149">
        <f t="shared" si="1"/>
        <v>500</v>
      </c>
    </row>
    <row r="37" spans="1:9" s="1" customFormat="1" ht="33" customHeight="1">
      <c r="A37" s="17" t="s">
        <v>255</v>
      </c>
      <c r="B37" s="20" t="s">
        <v>249</v>
      </c>
      <c r="C37" s="20" t="s">
        <v>141</v>
      </c>
      <c r="D37" s="20" t="s">
        <v>156</v>
      </c>
      <c r="E37" s="20" t="s">
        <v>253</v>
      </c>
      <c r="F37" s="20"/>
      <c r="G37" s="149">
        <f>G38</f>
        <v>500</v>
      </c>
      <c r="H37" s="149">
        <f t="shared" si="1"/>
        <v>500</v>
      </c>
      <c r="I37" s="149">
        <f t="shared" si="1"/>
        <v>500</v>
      </c>
    </row>
    <row r="38" spans="1:9" s="1" customFormat="1" ht="33" customHeight="1">
      <c r="A38" s="17" t="s">
        <v>265</v>
      </c>
      <c r="B38" s="20" t="s">
        <v>249</v>
      </c>
      <c r="C38" s="20" t="s">
        <v>141</v>
      </c>
      <c r="D38" s="20" t="s">
        <v>156</v>
      </c>
      <c r="E38" s="20" t="s">
        <v>263</v>
      </c>
      <c r="F38" s="20"/>
      <c r="G38" s="149">
        <f>G39</f>
        <v>500</v>
      </c>
      <c r="H38" s="149">
        <f t="shared" si="1"/>
        <v>500</v>
      </c>
      <c r="I38" s="149">
        <f t="shared" si="1"/>
        <v>500</v>
      </c>
    </row>
    <row r="39" spans="1:9" s="1" customFormat="1" ht="71.25" customHeight="1">
      <c r="A39" s="17" t="s">
        <v>266</v>
      </c>
      <c r="B39" s="20" t="s">
        <v>249</v>
      </c>
      <c r="C39" s="20" t="s">
        <v>141</v>
      </c>
      <c r="D39" s="20" t="s">
        <v>156</v>
      </c>
      <c r="E39" s="20" t="s">
        <v>267</v>
      </c>
      <c r="F39" s="20" t="s">
        <v>163</v>
      </c>
      <c r="G39" s="149">
        <v>500</v>
      </c>
      <c r="H39" s="149">
        <v>500</v>
      </c>
      <c r="I39" s="149">
        <v>500</v>
      </c>
    </row>
    <row r="40" spans="1:9" s="1" customFormat="1" ht="25.5" customHeight="1">
      <c r="A40" s="17" t="s">
        <v>172</v>
      </c>
      <c r="B40" s="20" t="s">
        <v>249</v>
      </c>
      <c r="C40" s="20" t="s">
        <v>141</v>
      </c>
      <c r="D40" s="20" t="s">
        <v>157</v>
      </c>
      <c r="E40" s="20"/>
      <c r="F40" s="20"/>
      <c r="G40" s="149">
        <f>G44+G46+G47+G50+G51+G48</f>
        <v>21871.300000000003</v>
      </c>
      <c r="H40" s="149">
        <f>H44+H46+H47+H50+H51</f>
        <v>12337.3</v>
      </c>
      <c r="I40" s="149">
        <f>I44+I46+I47+I50+I51</f>
        <v>12774.7</v>
      </c>
    </row>
    <row r="41" spans="1:9" s="1" customFormat="1" ht="63" customHeight="1">
      <c r="A41" s="17" t="s">
        <v>251</v>
      </c>
      <c r="B41" s="20" t="s">
        <v>249</v>
      </c>
      <c r="C41" s="20" t="s">
        <v>141</v>
      </c>
      <c r="D41" s="20" t="s">
        <v>157</v>
      </c>
      <c r="E41" s="20" t="s">
        <v>252</v>
      </c>
      <c r="F41" s="20"/>
      <c r="G41" s="149">
        <f>G42</f>
        <v>21871.3</v>
      </c>
      <c r="H41" s="149">
        <f>H42</f>
        <v>12337.3</v>
      </c>
      <c r="I41" s="149">
        <f>I42</f>
        <v>12774.7</v>
      </c>
    </row>
    <row r="42" spans="1:9" s="1" customFormat="1" ht="30.75" customHeight="1">
      <c r="A42" s="17" t="s">
        <v>255</v>
      </c>
      <c r="B42" s="20" t="s">
        <v>249</v>
      </c>
      <c r="C42" s="20" t="s">
        <v>141</v>
      </c>
      <c r="D42" s="20" t="s">
        <v>157</v>
      </c>
      <c r="E42" s="20" t="s">
        <v>253</v>
      </c>
      <c r="F42" s="20"/>
      <c r="G42" s="149">
        <f>G43+G45+G49</f>
        <v>21871.3</v>
      </c>
      <c r="H42" s="149">
        <f>H43+H45+H49</f>
        <v>12337.3</v>
      </c>
      <c r="I42" s="149">
        <f>I43+I45+I49</f>
        <v>12774.7</v>
      </c>
    </row>
    <row r="43" spans="1:9" s="1" customFormat="1" ht="33" customHeight="1">
      <c r="A43" s="17" t="s">
        <v>256</v>
      </c>
      <c r="B43" s="20" t="s">
        <v>249</v>
      </c>
      <c r="C43" s="20" t="s">
        <v>141</v>
      </c>
      <c r="D43" s="20" t="s">
        <v>157</v>
      </c>
      <c r="E43" s="20" t="s">
        <v>254</v>
      </c>
      <c r="F43" s="20"/>
      <c r="G43" s="149">
        <f>G44</f>
        <v>1116.5</v>
      </c>
      <c r="H43" s="149">
        <f>H44</f>
        <v>738.5</v>
      </c>
      <c r="I43" s="149">
        <f>I44</f>
        <v>741.4</v>
      </c>
    </row>
    <row r="44" spans="1:9" s="1" customFormat="1" ht="46.5" customHeight="1">
      <c r="A44" s="17" t="s">
        <v>272</v>
      </c>
      <c r="B44" s="20" t="s">
        <v>249</v>
      </c>
      <c r="C44" s="20" t="s">
        <v>141</v>
      </c>
      <c r="D44" s="20" t="s">
        <v>157</v>
      </c>
      <c r="E44" s="20" t="s">
        <v>258</v>
      </c>
      <c r="F44" s="20" t="s">
        <v>160</v>
      </c>
      <c r="G44" s="149">
        <f>735.7+300+80.8</f>
        <v>1116.5</v>
      </c>
      <c r="H44" s="149">
        <v>738.5</v>
      </c>
      <c r="I44" s="149">
        <v>741.4</v>
      </c>
    </row>
    <row r="45" spans="1:9" s="1" customFormat="1" ht="74.25" customHeight="1">
      <c r="A45" s="17" t="s">
        <v>268</v>
      </c>
      <c r="B45" s="20" t="s">
        <v>249</v>
      </c>
      <c r="C45" s="20" t="s">
        <v>141</v>
      </c>
      <c r="D45" s="20" t="s">
        <v>157</v>
      </c>
      <c r="E45" s="20" t="s">
        <v>269</v>
      </c>
      <c r="F45" s="20"/>
      <c r="G45" s="149">
        <f>G46+G47+G48</f>
        <v>13876</v>
      </c>
      <c r="H45" s="149">
        <f>H46+H47</f>
        <v>4818</v>
      </c>
      <c r="I45" s="149">
        <f>I46+I47</f>
        <v>5240</v>
      </c>
    </row>
    <row r="46" spans="1:9" s="1" customFormat="1" ht="48.75" customHeight="1">
      <c r="A46" s="17" t="s">
        <v>385</v>
      </c>
      <c r="B46" s="20" t="s">
        <v>249</v>
      </c>
      <c r="C46" s="20" t="s">
        <v>141</v>
      </c>
      <c r="D46" s="20" t="s">
        <v>157</v>
      </c>
      <c r="E46" s="20" t="s">
        <v>270</v>
      </c>
      <c r="F46" s="20" t="s">
        <v>160</v>
      </c>
      <c r="G46" s="149">
        <f>2025+250+1748.1+100+200</f>
        <v>4323.1</v>
      </c>
      <c r="H46" s="149">
        <v>1318</v>
      </c>
      <c r="I46" s="149">
        <v>1362.7</v>
      </c>
    </row>
    <row r="47" spans="1:9" s="1" customFormat="1" ht="48.75" customHeight="1">
      <c r="A47" s="17" t="s">
        <v>393</v>
      </c>
      <c r="B47" s="20" t="s">
        <v>249</v>
      </c>
      <c r="C47" s="20" t="s">
        <v>141</v>
      </c>
      <c r="D47" s="20" t="s">
        <v>157</v>
      </c>
      <c r="E47" s="20" t="s">
        <v>270</v>
      </c>
      <c r="F47" s="20" t="s">
        <v>161</v>
      </c>
      <c r="G47" s="149">
        <f>180+820+1153.5+3000+116.5</f>
        <v>5270</v>
      </c>
      <c r="H47" s="149">
        <v>3500</v>
      </c>
      <c r="I47" s="149">
        <v>3877.3</v>
      </c>
    </row>
    <row r="48" spans="1:9" s="1" customFormat="1" ht="48.75" customHeight="1">
      <c r="A48" s="17" t="s">
        <v>323</v>
      </c>
      <c r="B48" s="20" t="s">
        <v>249</v>
      </c>
      <c r="C48" s="20" t="s">
        <v>141</v>
      </c>
      <c r="D48" s="20" t="s">
        <v>157</v>
      </c>
      <c r="E48" s="20" t="s">
        <v>270</v>
      </c>
      <c r="F48" s="20" t="s">
        <v>163</v>
      </c>
      <c r="G48" s="149">
        <v>4282.9</v>
      </c>
      <c r="H48" s="149">
        <v>0</v>
      </c>
      <c r="I48" s="149">
        <v>0</v>
      </c>
    </row>
    <row r="49" spans="1:9" s="103" customFormat="1" ht="33" customHeight="1">
      <c r="A49" s="101" t="s">
        <v>543</v>
      </c>
      <c r="B49" s="102" t="s">
        <v>249</v>
      </c>
      <c r="C49" s="102" t="s">
        <v>141</v>
      </c>
      <c r="D49" s="102" t="s">
        <v>157</v>
      </c>
      <c r="E49" s="102" t="s">
        <v>542</v>
      </c>
      <c r="F49" s="102"/>
      <c r="G49" s="150">
        <f>G50+G51</f>
        <v>6878.8</v>
      </c>
      <c r="H49" s="150">
        <f>H50+H51</f>
        <v>6780.8</v>
      </c>
      <c r="I49" s="150">
        <f>I50+I51</f>
        <v>6793.3</v>
      </c>
    </row>
    <row r="50" spans="1:9" s="103" customFormat="1" ht="82.5" customHeight="1">
      <c r="A50" s="104" t="s">
        <v>546</v>
      </c>
      <c r="B50" s="102" t="s">
        <v>249</v>
      </c>
      <c r="C50" s="102" t="s">
        <v>141</v>
      </c>
      <c r="D50" s="102" t="s">
        <v>157</v>
      </c>
      <c r="E50" s="102" t="s">
        <v>544</v>
      </c>
      <c r="F50" s="102" t="s">
        <v>162</v>
      </c>
      <c r="G50" s="150">
        <v>6468.3</v>
      </c>
      <c r="H50" s="150">
        <v>6468.3</v>
      </c>
      <c r="I50" s="150">
        <v>6468.3</v>
      </c>
    </row>
    <row r="51" spans="1:9" s="103" customFormat="1" ht="46.5" customHeight="1">
      <c r="A51" s="104" t="s">
        <v>545</v>
      </c>
      <c r="B51" s="102" t="s">
        <v>249</v>
      </c>
      <c r="C51" s="102" t="s">
        <v>141</v>
      </c>
      <c r="D51" s="102" t="s">
        <v>157</v>
      </c>
      <c r="E51" s="102" t="s">
        <v>544</v>
      </c>
      <c r="F51" s="102" t="s">
        <v>160</v>
      </c>
      <c r="G51" s="150">
        <f>300.5+10+100</f>
        <v>410.5</v>
      </c>
      <c r="H51" s="150">
        <v>312.5</v>
      </c>
      <c r="I51" s="150">
        <v>325</v>
      </c>
    </row>
    <row r="52" spans="1:9" s="1" customFormat="1" ht="30" customHeight="1">
      <c r="A52" s="17" t="s">
        <v>501</v>
      </c>
      <c r="B52" s="20" t="s">
        <v>249</v>
      </c>
      <c r="C52" s="20" t="s">
        <v>146</v>
      </c>
      <c r="D52" s="20"/>
      <c r="E52" s="20"/>
      <c r="F52" s="20"/>
      <c r="G52" s="149">
        <f>G53+G65+G60</f>
        <v>826.5</v>
      </c>
      <c r="H52" s="149">
        <f>H53+H65+H60</f>
        <v>200</v>
      </c>
      <c r="I52" s="149">
        <f>I53+I65+I60</f>
        <v>200</v>
      </c>
    </row>
    <row r="53" spans="1:9" s="1" customFormat="1" ht="30" customHeight="1">
      <c r="A53" s="17" t="s">
        <v>557</v>
      </c>
      <c r="B53" s="20" t="s">
        <v>249</v>
      </c>
      <c r="C53" s="20" t="s">
        <v>146</v>
      </c>
      <c r="D53" s="20" t="s">
        <v>159</v>
      </c>
      <c r="F53" s="20"/>
      <c r="G53" s="149">
        <f>G54</f>
        <v>200</v>
      </c>
      <c r="H53" s="149">
        <f aca="true" t="shared" si="2" ref="H53:I55">H54</f>
        <v>0</v>
      </c>
      <c r="I53" s="149">
        <f t="shared" si="2"/>
        <v>0</v>
      </c>
    </row>
    <row r="54" spans="1:9" s="1" customFormat="1" ht="42" customHeight="1">
      <c r="A54" s="17" t="s">
        <v>494</v>
      </c>
      <c r="B54" s="20" t="s">
        <v>249</v>
      </c>
      <c r="C54" s="20" t="s">
        <v>146</v>
      </c>
      <c r="D54" s="20" t="s">
        <v>159</v>
      </c>
      <c r="E54" s="20" t="s">
        <v>252</v>
      </c>
      <c r="F54" s="20"/>
      <c r="G54" s="149">
        <f>G55</f>
        <v>200</v>
      </c>
      <c r="H54" s="149">
        <f t="shared" si="2"/>
        <v>0</v>
      </c>
      <c r="I54" s="149">
        <f t="shared" si="2"/>
        <v>0</v>
      </c>
    </row>
    <row r="55" spans="1:9" s="1" customFormat="1" ht="30" customHeight="1">
      <c r="A55" s="17" t="s">
        <v>503</v>
      </c>
      <c r="B55" s="20" t="s">
        <v>249</v>
      </c>
      <c r="C55" s="20" t="s">
        <v>146</v>
      </c>
      <c r="D55" s="20" t="s">
        <v>159</v>
      </c>
      <c r="E55" s="20" t="s">
        <v>507</v>
      </c>
      <c r="F55" s="20"/>
      <c r="G55" s="149">
        <f>G56</f>
        <v>200</v>
      </c>
      <c r="H55" s="149">
        <f t="shared" si="2"/>
        <v>0</v>
      </c>
      <c r="I55" s="149">
        <f t="shared" si="2"/>
        <v>0</v>
      </c>
    </row>
    <row r="56" spans="1:9" s="1" customFormat="1" ht="43.5" customHeight="1">
      <c r="A56" s="17" t="s">
        <v>558</v>
      </c>
      <c r="B56" s="20" t="s">
        <v>249</v>
      </c>
      <c r="C56" s="20" t="s">
        <v>146</v>
      </c>
      <c r="D56" s="20" t="s">
        <v>159</v>
      </c>
      <c r="E56" s="20" t="s">
        <v>560</v>
      </c>
      <c r="F56" s="20"/>
      <c r="G56" s="149">
        <f>G57+G58+G59</f>
        <v>200</v>
      </c>
      <c r="H56" s="149">
        <f>H57+H58+H59</f>
        <v>0</v>
      </c>
      <c r="I56" s="149">
        <f>I57+I58+I59</f>
        <v>0</v>
      </c>
    </row>
    <row r="57" spans="1:9" s="1" customFormat="1" ht="55.5" customHeight="1">
      <c r="A57" s="17" t="s">
        <v>559</v>
      </c>
      <c r="B57" s="20" t="s">
        <v>249</v>
      </c>
      <c r="C57" s="20" t="s">
        <v>146</v>
      </c>
      <c r="D57" s="20" t="s">
        <v>159</v>
      </c>
      <c r="E57" s="20" t="s">
        <v>561</v>
      </c>
      <c r="F57" s="20" t="s">
        <v>160</v>
      </c>
      <c r="G57" s="149">
        <v>200</v>
      </c>
      <c r="H57" s="149">
        <v>0</v>
      </c>
      <c r="I57" s="149">
        <v>0</v>
      </c>
    </row>
    <row r="58" spans="1:9" s="1" customFormat="1" ht="48" customHeight="1">
      <c r="A58" s="17" t="s">
        <v>565</v>
      </c>
      <c r="B58" s="20" t="s">
        <v>249</v>
      </c>
      <c r="C58" s="20" t="s">
        <v>146</v>
      </c>
      <c r="D58" s="20" t="s">
        <v>159</v>
      </c>
      <c r="E58" s="20" t="s">
        <v>561</v>
      </c>
      <c r="F58" s="20" t="s">
        <v>169</v>
      </c>
      <c r="G58" s="149">
        <v>0</v>
      </c>
      <c r="H58" s="149">
        <v>0</v>
      </c>
      <c r="I58" s="149">
        <v>0</v>
      </c>
    </row>
    <row r="59" spans="1:9" s="1" customFormat="1" ht="55.5" customHeight="1">
      <c r="A59" s="17" t="s">
        <v>562</v>
      </c>
      <c r="B59" s="20" t="s">
        <v>249</v>
      </c>
      <c r="C59" s="20" t="s">
        <v>146</v>
      </c>
      <c r="D59" s="20" t="s">
        <v>159</v>
      </c>
      <c r="E59" s="20" t="s">
        <v>563</v>
      </c>
      <c r="F59" s="20" t="s">
        <v>169</v>
      </c>
      <c r="G59" s="149">
        <v>0</v>
      </c>
      <c r="H59" s="149">
        <v>0</v>
      </c>
      <c r="I59" s="149">
        <v>0</v>
      </c>
    </row>
    <row r="60" spans="1:9" s="1" customFormat="1" ht="31.5" customHeight="1">
      <c r="A60" s="17" t="s">
        <v>109</v>
      </c>
      <c r="B60" s="20" t="s">
        <v>249</v>
      </c>
      <c r="C60" s="20" t="s">
        <v>146</v>
      </c>
      <c r="D60" s="20" t="s">
        <v>147</v>
      </c>
      <c r="E60" s="20"/>
      <c r="F60" s="20"/>
      <c r="G60" s="149">
        <f>G61</f>
        <v>0</v>
      </c>
      <c r="H60" s="149">
        <f aca="true" t="shared" si="3" ref="H60:I63">H61</f>
        <v>0</v>
      </c>
      <c r="I60" s="149">
        <f t="shared" si="3"/>
        <v>0</v>
      </c>
    </row>
    <row r="61" spans="1:9" s="1" customFormat="1" ht="42" customHeight="1">
      <c r="A61" s="17" t="s">
        <v>494</v>
      </c>
      <c r="B61" s="20" t="s">
        <v>249</v>
      </c>
      <c r="C61" s="20" t="s">
        <v>146</v>
      </c>
      <c r="D61" s="20" t="s">
        <v>147</v>
      </c>
      <c r="E61" s="20" t="s">
        <v>252</v>
      </c>
      <c r="F61" s="20"/>
      <c r="G61" s="149">
        <f>G62</f>
        <v>0</v>
      </c>
      <c r="H61" s="149">
        <f t="shared" si="3"/>
        <v>0</v>
      </c>
      <c r="I61" s="149">
        <f t="shared" si="3"/>
        <v>0</v>
      </c>
    </row>
    <row r="62" spans="1:9" s="1" customFormat="1" ht="35.25" customHeight="1">
      <c r="A62" s="17" t="s">
        <v>503</v>
      </c>
      <c r="B62" s="20" t="s">
        <v>249</v>
      </c>
      <c r="C62" s="20" t="s">
        <v>146</v>
      </c>
      <c r="D62" s="20" t="s">
        <v>147</v>
      </c>
      <c r="E62" s="20" t="s">
        <v>507</v>
      </c>
      <c r="F62" s="20"/>
      <c r="G62" s="149">
        <f>G63</f>
        <v>0</v>
      </c>
      <c r="H62" s="149">
        <f t="shared" si="3"/>
        <v>0</v>
      </c>
      <c r="I62" s="149">
        <f t="shared" si="3"/>
        <v>0</v>
      </c>
    </row>
    <row r="63" spans="1:9" s="1" customFormat="1" ht="42" customHeight="1">
      <c r="A63" s="17" t="s">
        <v>558</v>
      </c>
      <c r="B63" s="20" t="s">
        <v>249</v>
      </c>
      <c r="C63" s="20" t="s">
        <v>146</v>
      </c>
      <c r="D63" s="20" t="s">
        <v>147</v>
      </c>
      <c r="E63" s="20" t="s">
        <v>560</v>
      </c>
      <c r="F63" s="20"/>
      <c r="G63" s="149">
        <f>G64</f>
        <v>0</v>
      </c>
      <c r="H63" s="149">
        <f t="shared" si="3"/>
        <v>0</v>
      </c>
      <c r="I63" s="149">
        <f t="shared" si="3"/>
        <v>0</v>
      </c>
    </row>
    <row r="64" spans="1:9" s="1" customFormat="1" ht="43.5" customHeight="1">
      <c r="A64" s="17" t="s">
        <v>530</v>
      </c>
      <c r="B64" s="20" t="s">
        <v>249</v>
      </c>
      <c r="C64" s="20" t="s">
        <v>146</v>
      </c>
      <c r="D64" s="20" t="s">
        <v>147</v>
      </c>
      <c r="E64" s="20" t="s">
        <v>108</v>
      </c>
      <c r="F64" s="20" t="s">
        <v>160</v>
      </c>
      <c r="G64" s="149">
        <v>0</v>
      </c>
      <c r="H64" s="149">
        <v>0</v>
      </c>
      <c r="I64" s="149">
        <v>0</v>
      </c>
    </row>
    <row r="65" spans="1:9" s="1" customFormat="1" ht="30.75" customHeight="1">
      <c r="A65" s="17" t="s">
        <v>502</v>
      </c>
      <c r="B65" s="20" t="s">
        <v>249</v>
      </c>
      <c r="C65" s="20" t="s">
        <v>146</v>
      </c>
      <c r="D65" s="20" t="s">
        <v>506</v>
      </c>
      <c r="E65" s="20"/>
      <c r="F65" s="20"/>
      <c r="G65" s="149">
        <f>G66</f>
        <v>626.5</v>
      </c>
      <c r="H65" s="149">
        <f aca="true" t="shared" si="4" ref="H65:I68">H66</f>
        <v>200</v>
      </c>
      <c r="I65" s="149">
        <f t="shared" si="4"/>
        <v>200</v>
      </c>
    </row>
    <row r="66" spans="1:9" s="1" customFormat="1" ht="45.75" customHeight="1">
      <c r="A66" s="17" t="s">
        <v>494</v>
      </c>
      <c r="B66" s="20" t="s">
        <v>249</v>
      </c>
      <c r="C66" s="20" t="s">
        <v>146</v>
      </c>
      <c r="D66" s="20" t="s">
        <v>506</v>
      </c>
      <c r="E66" s="20" t="s">
        <v>252</v>
      </c>
      <c r="F66" s="20"/>
      <c r="G66" s="149">
        <f>G67</f>
        <v>626.5</v>
      </c>
      <c r="H66" s="149">
        <f t="shared" si="4"/>
        <v>200</v>
      </c>
      <c r="I66" s="149">
        <f t="shared" si="4"/>
        <v>200</v>
      </c>
    </row>
    <row r="67" spans="1:9" s="1" customFormat="1" ht="33" customHeight="1">
      <c r="A67" s="17" t="s">
        <v>503</v>
      </c>
      <c r="B67" s="20" t="s">
        <v>249</v>
      </c>
      <c r="C67" s="20" t="s">
        <v>146</v>
      </c>
      <c r="D67" s="20" t="s">
        <v>506</v>
      </c>
      <c r="E67" s="20" t="s">
        <v>507</v>
      </c>
      <c r="F67" s="20"/>
      <c r="G67" s="149">
        <f>G68</f>
        <v>626.5</v>
      </c>
      <c r="H67" s="149">
        <f t="shared" si="4"/>
        <v>200</v>
      </c>
      <c r="I67" s="149">
        <f t="shared" si="4"/>
        <v>200</v>
      </c>
    </row>
    <row r="68" spans="1:9" s="1" customFormat="1" ht="35.25" customHeight="1">
      <c r="A68" s="17" t="s">
        <v>504</v>
      </c>
      <c r="B68" s="20" t="s">
        <v>249</v>
      </c>
      <c r="C68" s="20" t="s">
        <v>146</v>
      </c>
      <c r="D68" s="20" t="s">
        <v>506</v>
      </c>
      <c r="E68" s="20" t="s">
        <v>508</v>
      </c>
      <c r="F68" s="20"/>
      <c r="G68" s="149">
        <f>G69</f>
        <v>626.5</v>
      </c>
      <c r="H68" s="149">
        <f t="shared" si="4"/>
        <v>200</v>
      </c>
      <c r="I68" s="149">
        <f t="shared" si="4"/>
        <v>200</v>
      </c>
    </row>
    <row r="69" spans="1:9" s="1" customFormat="1" ht="46.5" customHeight="1">
      <c r="A69" s="17" t="s">
        <v>505</v>
      </c>
      <c r="B69" s="20" t="s">
        <v>249</v>
      </c>
      <c r="C69" s="20" t="s">
        <v>146</v>
      </c>
      <c r="D69" s="20" t="s">
        <v>506</v>
      </c>
      <c r="E69" s="20" t="s">
        <v>509</v>
      </c>
      <c r="F69" s="20" t="s">
        <v>160</v>
      </c>
      <c r="G69" s="149">
        <v>626.5</v>
      </c>
      <c r="H69" s="149">
        <v>200</v>
      </c>
      <c r="I69" s="149">
        <v>200</v>
      </c>
    </row>
    <row r="70" spans="1:9" s="1" customFormat="1" ht="33.75" customHeight="1">
      <c r="A70" s="17" t="s">
        <v>131</v>
      </c>
      <c r="B70" s="20" t="s">
        <v>249</v>
      </c>
      <c r="C70" s="20" t="s">
        <v>142</v>
      </c>
      <c r="D70" s="20"/>
      <c r="E70" s="20"/>
      <c r="F70" s="20"/>
      <c r="G70" s="149">
        <f>G71+G76+G83</f>
        <v>66403.54</v>
      </c>
      <c r="H70" s="149">
        <f>H71+H76+H83</f>
        <v>33773.100000000006</v>
      </c>
      <c r="I70" s="149">
        <f>I71+I76+I83</f>
        <v>34136.4</v>
      </c>
    </row>
    <row r="71" spans="1:9" s="1" customFormat="1" ht="29.25" customHeight="1">
      <c r="A71" s="17" t="s">
        <v>171</v>
      </c>
      <c r="B71" s="20" t="s">
        <v>249</v>
      </c>
      <c r="C71" s="20" t="s">
        <v>142</v>
      </c>
      <c r="D71" s="20" t="s">
        <v>144</v>
      </c>
      <c r="E71" s="20"/>
      <c r="F71" s="20"/>
      <c r="G71" s="149">
        <f>G75</f>
        <v>622</v>
      </c>
      <c r="H71" s="149">
        <f>H75</f>
        <v>395.2</v>
      </c>
      <c r="I71" s="149">
        <f>I75</f>
        <v>411</v>
      </c>
    </row>
    <row r="72" spans="1:9" s="1" customFormat="1" ht="57.75" customHeight="1">
      <c r="A72" s="17" t="s">
        <v>251</v>
      </c>
      <c r="B72" s="20" t="s">
        <v>249</v>
      </c>
      <c r="C72" s="20" t="s">
        <v>142</v>
      </c>
      <c r="D72" s="20" t="s">
        <v>144</v>
      </c>
      <c r="E72" s="20" t="s">
        <v>252</v>
      </c>
      <c r="F72" s="20"/>
      <c r="G72" s="149">
        <f>G73</f>
        <v>622</v>
      </c>
      <c r="H72" s="149">
        <f aca="true" t="shared" si="5" ref="H72:I74">H73</f>
        <v>395.2</v>
      </c>
      <c r="I72" s="149">
        <f t="shared" si="5"/>
        <v>411</v>
      </c>
    </row>
    <row r="73" spans="1:9" s="1" customFormat="1" ht="24.75" customHeight="1">
      <c r="A73" s="17" t="s">
        <v>274</v>
      </c>
      <c r="B73" s="20" t="s">
        <v>249</v>
      </c>
      <c r="C73" s="20" t="s">
        <v>142</v>
      </c>
      <c r="D73" s="20" t="s">
        <v>144</v>
      </c>
      <c r="E73" s="20" t="s">
        <v>273</v>
      </c>
      <c r="F73" s="20"/>
      <c r="G73" s="149">
        <f>G74</f>
        <v>622</v>
      </c>
      <c r="H73" s="149">
        <f t="shared" si="5"/>
        <v>395.2</v>
      </c>
      <c r="I73" s="149">
        <f t="shared" si="5"/>
        <v>411</v>
      </c>
    </row>
    <row r="74" spans="1:9" s="1" customFormat="1" ht="44.25" customHeight="1">
      <c r="A74" s="17" t="s">
        <v>275</v>
      </c>
      <c r="B74" s="20" t="s">
        <v>249</v>
      </c>
      <c r="C74" s="20" t="s">
        <v>142</v>
      </c>
      <c r="D74" s="20" t="s">
        <v>144</v>
      </c>
      <c r="E74" s="20" t="s">
        <v>276</v>
      </c>
      <c r="F74" s="20"/>
      <c r="G74" s="149">
        <f>G75</f>
        <v>622</v>
      </c>
      <c r="H74" s="149">
        <f t="shared" si="5"/>
        <v>395.2</v>
      </c>
      <c r="I74" s="149">
        <f t="shared" si="5"/>
        <v>411</v>
      </c>
    </row>
    <row r="75" spans="1:9" s="1" customFormat="1" ht="63.75" customHeight="1">
      <c r="A75" s="17" t="s">
        <v>386</v>
      </c>
      <c r="B75" s="20" t="s">
        <v>249</v>
      </c>
      <c r="C75" s="20" t="s">
        <v>142</v>
      </c>
      <c r="D75" s="20" t="s">
        <v>144</v>
      </c>
      <c r="E75" s="20" t="s">
        <v>277</v>
      </c>
      <c r="F75" s="20" t="s">
        <v>160</v>
      </c>
      <c r="G75" s="149">
        <f>380+102+140</f>
        <v>622</v>
      </c>
      <c r="H75" s="149">
        <v>395.2</v>
      </c>
      <c r="I75" s="149">
        <v>411</v>
      </c>
    </row>
    <row r="76" spans="1:9" s="1" customFormat="1" ht="27" customHeight="1">
      <c r="A76" s="17" t="s">
        <v>158</v>
      </c>
      <c r="B76" s="20" t="s">
        <v>249</v>
      </c>
      <c r="C76" s="20" t="s">
        <v>142</v>
      </c>
      <c r="D76" s="20" t="s">
        <v>159</v>
      </c>
      <c r="E76" s="20"/>
      <c r="F76" s="20"/>
      <c r="G76" s="149">
        <f>G77</f>
        <v>38727.7</v>
      </c>
      <c r="H76" s="149">
        <f aca="true" t="shared" si="6" ref="H76:I78">H77</f>
        <v>30058.9</v>
      </c>
      <c r="I76" s="149">
        <f t="shared" si="6"/>
        <v>30606.4</v>
      </c>
    </row>
    <row r="77" spans="1:9" s="1" customFormat="1" ht="46.5" customHeight="1">
      <c r="A77" s="17" t="s">
        <v>278</v>
      </c>
      <c r="B77" s="20" t="s">
        <v>249</v>
      </c>
      <c r="C77" s="20" t="s">
        <v>142</v>
      </c>
      <c r="D77" s="20" t="s">
        <v>159</v>
      </c>
      <c r="E77" s="20" t="s">
        <v>280</v>
      </c>
      <c r="F77" s="20"/>
      <c r="G77" s="149">
        <f>G78</f>
        <v>38727.7</v>
      </c>
      <c r="H77" s="149">
        <f t="shared" si="6"/>
        <v>30058.9</v>
      </c>
      <c r="I77" s="149">
        <f t="shared" si="6"/>
        <v>30606.4</v>
      </c>
    </row>
    <row r="78" spans="1:9" s="1" customFormat="1" ht="35.25" customHeight="1">
      <c r="A78" s="17" t="s">
        <v>279</v>
      </c>
      <c r="B78" s="20" t="s">
        <v>249</v>
      </c>
      <c r="C78" s="20" t="s">
        <v>142</v>
      </c>
      <c r="D78" s="20" t="s">
        <v>159</v>
      </c>
      <c r="E78" s="20" t="s">
        <v>281</v>
      </c>
      <c r="F78" s="20"/>
      <c r="G78" s="149">
        <f>G79</f>
        <v>38727.7</v>
      </c>
      <c r="H78" s="149">
        <f t="shared" si="6"/>
        <v>30058.9</v>
      </c>
      <c r="I78" s="149">
        <f t="shared" si="6"/>
        <v>30606.4</v>
      </c>
    </row>
    <row r="79" spans="1:9" s="1" customFormat="1" ht="35.25" customHeight="1">
      <c r="A79" s="17" t="s">
        <v>282</v>
      </c>
      <c r="B79" s="20" t="s">
        <v>249</v>
      </c>
      <c r="C79" s="20" t="s">
        <v>142</v>
      </c>
      <c r="D79" s="20" t="s">
        <v>159</v>
      </c>
      <c r="E79" s="54" t="s">
        <v>283</v>
      </c>
      <c r="F79" s="20"/>
      <c r="G79" s="149">
        <f>G80+G81+G82</f>
        <v>38727.7</v>
      </c>
      <c r="H79" s="149">
        <f>H80+H81+H82</f>
        <v>30058.9</v>
      </c>
      <c r="I79" s="149">
        <f>I80+I81+I82</f>
        <v>30606.4</v>
      </c>
    </row>
    <row r="80" spans="1:9" s="1" customFormat="1" ht="45" customHeight="1">
      <c r="A80" s="17" t="s">
        <v>576</v>
      </c>
      <c r="B80" s="20" t="s">
        <v>249</v>
      </c>
      <c r="C80" s="20" t="s">
        <v>142</v>
      </c>
      <c r="D80" s="20" t="s">
        <v>159</v>
      </c>
      <c r="E80" s="54" t="s">
        <v>577</v>
      </c>
      <c r="F80" s="20" t="s">
        <v>160</v>
      </c>
      <c r="G80" s="149">
        <v>0</v>
      </c>
      <c r="H80" s="149">
        <v>0</v>
      </c>
      <c r="I80" s="149">
        <v>0</v>
      </c>
    </row>
    <row r="81" spans="1:9" s="1" customFormat="1" ht="48" customHeight="1">
      <c r="A81" s="17" t="s">
        <v>567</v>
      </c>
      <c r="B81" s="20" t="s">
        <v>249</v>
      </c>
      <c r="C81" s="20" t="s">
        <v>142</v>
      </c>
      <c r="D81" s="20" t="s">
        <v>159</v>
      </c>
      <c r="E81" s="20" t="s">
        <v>285</v>
      </c>
      <c r="F81" s="20" t="s">
        <v>160</v>
      </c>
      <c r="G81" s="149">
        <v>9670.6</v>
      </c>
      <c r="H81" s="149">
        <v>0</v>
      </c>
      <c r="I81" s="149">
        <v>0</v>
      </c>
    </row>
    <row r="82" spans="1:9" s="1" customFormat="1" ht="45" customHeight="1">
      <c r="A82" s="17" t="s">
        <v>284</v>
      </c>
      <c r="B82" s="20" t="s">
        <v>249</v>
      </c>
      <c r="C82" s="20" t="s">
        <v>142</v>
      </c>
      <c r="D82" s="20" t="s">
        <v>159</v>
      </c>
      <c r="E82" s="20" t="s">
        <v>285</v>
      </c>
      <c r="F82" s="20" t="s">
        <v>163</v>
      </c>
      <c r="G82" s="149">
        <v>29057.1</v>
      </c>
      <c r="H82" s="149">
        <v>30058.9</v>
      </c>
      <c r="I82" s="149">
        <v>30606.4</v>
      </c>
    </row>
    <row r="83" spans="1:9" s="1" customFormat="1" ht="27.75" customHeight="1">
      <c r="A83" s="17" t="s">
        <v>164</v>
      </c>
      <c r="B83" s="20" t="s">
        <v>249</v>
      </c>
      <c r="C83" s="20" t="s">
        <v>142</v>
      </c>
      <c r="D83" s="20" t="s">
        <v>143</v>
      </c>
      <c r="E83" s="20"/>
      <c r="F83" s="20"/>
      <c r="G83" s="149">
        <f aca="true" t="shared" si="7" ref="G83:I84">G84</f>
        <v>27053.84</v>
      </c>
      <c r="H83" s="149">
        <f t="shared" si="7"/>
        <v>3319</v>
      </c>
      <c r="I83" s="149">
        <f t="shared" si="7"/>
        <v>3119</v>
      </c>
    </row>
    <row r="84" spans="1:9" s="1" customFormat="1" ht="44.25" customHeight="1">
      <c r="A84" s="17" t="s">
        <v>278</v>
      </c>
      <c r="B84" s="20" t="s">
        <v>249</v>
      </c>
      <c r="C84" s="20" t="s">
        <v>142</v>
      </c>
      <c r="D84" s="20" t="s">
        <v>143</v>
      </c>
      <c r="E84" s="20" t="s">
        <v>280</v>
      </c>
      <c r="F84" s="20"/>
      <c r="G84" s="149">
        <f t="shared" si="7"/>
        <v>27053.84</v>
      </c>
      <c r="H84" s="149">
        <f t="shared" si="7"/>
        <v>3319</v>
      </c>
      <c r="I84" s="149">
        <f t="shared" si="7"/>
        <v>3119</v>
      </c>
    </row>
    <row r="85" spans="1:9" s="1" customFormat="1" ht="27.75" customHeight="1">
      <c r="A85" s="17" t="s">
        <v>286</v>
      </c>
      <c r="B85" s="20" t="s">
        <v>249</v>
      </c>
      <c r="C85" s="20" t="s">
        <v>142</v>
      </c>
      <c r="D85" s="20" t="s">
        <v>143</v>
      </c>
      <c r="E85" s="20" t="s">
        <v>287</v>
      </c>
      <c r="F85" s="20"/>
      <c r="G85" s="149">
        <f>G86+G89+G92+G94+G96</f>
        <v>27053.84</v>
      </c>
      <c r="H85" s="149">
        <f>H86+H89+H92+H94+H96</f>
        <v>3319</v>
      </c>
      <c r="I85" s="149">
        <f>I86+I89+I92+I94+I96</f>
        <v>3119</v>
      </c>
    </row>
    <row r="86" spans="1:9" s="1" customFormat="1" ht="33.75" customHeight="1">
      <c r="A86" s="17" t="s">
        <v>91</v>
      </c>
      <c r="B86" s="20" t="s">
        <v>249</v>
      </c>
      <c r="C86" s="20" t="s">
        <v>142</v>
      </c>
      <c r="D86" s="20" t="s">
        <v>143</v>
      </c>
      <c r="E86" s="20" t="s">
        <v>89</v>
      </c>
      <c r="F86" s="20"/>
      <c r="G86" s="149">
        <f>G87+G88</f>
        <v>2637</v>
      </c>
      <c r="H86" s="149">
        <f>H87+H88</f>
        <v>0</v>
      </c>
      <c r="I86" s="149">
        <f>I87+I88</f>
        <v>0</v>
      </c>
    </row>
    <row r="87" spans="1:9" s="1" customFormat="1" ht="57.75" customHeight="1">
      <c r="A87" s="17" t="s">
        <v>92</v>
      </c>
      <c r="B87" s="20" t="s">
        <v>249</v>
      </c>
      <c r="C87" s="20" t="s">
        <v>142</v>
      </c>
      <c r="D87" s="20" t="s">
        <v>143</v>
      </c>
      <c r="E87" s="20" t="s">
        <v>90</v>
      </c>
      <c r="F87" s="20" t="s">
        <v>160</v>
      </c>
      <c r="G87" s="149">
        <f>2648.6-198+36.4</f>
        <v>2487</v>
      </c>
      <c r="H87" s="149">
        <v>0</v>
      </c>
      <c r="I87" s="149">
        <v>0</v>
      </c>
    </row>
    <row r="88" spans="1:9" s="1" customFormat="1" ht="52.5" customHeight="1">
      <c r="A88" s="17" t="s">
        <v>530</v>
      </c>
      <c r="B88" s="20" t="s">
        <v>249</v>
      </c>
      <c r="C88" s="20" t="s">
        <v>142</v>
      </c>
      <c r="D88" s="20" t="s">
        <v>143</v>
      </c>
      <c r="E88" s="20" t="s">
        <v>603</v>
      </c>
      <c r="F88" s="20" t="s">
        <v>160</v>
      </c>
      <c r="G88" s="149">
        <v>150</v>
      </c>
      <c r="H88" s="149">
        <v>0</v>
      </c>
      <c r="I88" s="149">
        <v>0</v>
      </c>
    </row>
    <row r="89" spans="1:9" s="1" customFormat="1" ht="70.5" customHeight="1">
      <c r="A89" s="17" t="s">
        <v>528</v>
      </c>
      <c r="B89" s="20" t="s">
        <v>249</v>
      </c>
      <c r="C89" s="20" t="s">
        <v>142</v>
      </c>
      <c r="D89" s="20" t="s">
        <v>143</v>
      </c>
      <c r="E89" s="20" t="s">
        <v>529</v>
      </c>
      <c r="F89" s="20"/>
      <c r="G89" s="149">
        <f>G90+G91</f>
        <v>19320.84</v>
      </c>
      <c r="H89" s="149">
        <f>H90+H91</f>
        <v>2500</v>
      </c>
      <c r="I89" s="149">
        <f>I90+I91</f>
        <v>2500</v>
      </c>
    </row>
    <row r="90" spans="1:9" s="1" customFormat="1" ht="67.5" customHeight="1">
      <c r="A90" s="17" t="s">
        <v>571</v>
      </c>
      <c r="B90" s="20" t="s">
        <v>249</v>
      </c>
      <c r="C90" s="20" t="s">
        <v>142</v>
      </c>
      <c r="D90" s="20" t="s">
        <v>143</v>
      </c>
      <c r="E90" s="20" t="s">
        <v>28</v>
      </c>
      <c r="F90" s="20" t="s">
        <v>161</v>
      </c>
      <c r="G90" s="149">
        <v>0</v>
      </c>
      <c r="H90" s="149">
        <v>0</v>
      </c>
      <c r="I90" s="149">
        <v>0</v>
      </c>
    </row>
    <row r="91" spans="1:9" s="1" customFormat="1" ht="42.75" customHeight="1">
      <c r="A91" s="17" t="s">
        <v>530</v>
      </c>
      <c r="B91" s="20" t="s">
        <v>249</v>
      </c>
      <c r="C91" s="20" t="s">
        <v>142</v>
      </c>
      <c r="D91" s="20" t="s">
        <v>143</v>
      </c>
      <c r="E91" s="20" t="s">
        <v>531</v>
      </c>
      <c r="F91" s="20" t="s">
        <v>160</v>
      </c>
      <c r="G91" s="149">
        <f>2198.3+200+11026.54-826.5-551.3-250-100+7660.2-36.4</f>
        <v>19320.84</v>
      </c>
      <c r="H91" s="149">
        <v>2500</v>
      </c>
      <c r="I91" s="149">
        <v>2500</v>
      </c>
    </row>
    <row r="92" spans="1:9" s="1" customFormat="1" ht="32.25" customHeight="1">
      <c r="A92" s="17" t="s">
        <v>288</v>
      </c>
      <c r="B92" s="20" t="s">
        <v>249</v>
      </c>
      <c r="C92" s="20" t="s">
        <v>142</v>
      </c>
      <c r="D92" s="20" t="s">
        <v>143</v>
      </c>
      <c r="E92" s="20" t="s">
        <v>289</v>
      </c>
      <c r="F92" s="20"/>
      <c r="G92" s="149">
        <f>G93</f>
        <v>4117</v>
      </c>
      <c r="H92" s="149">
        <f>H93</f>
        <v>400</v>
      </c>
      <c r="I92" s="149">
        <f>I93</f>
        <v>200</v>
      </c>
    </row>
    <row r="93" spans="1:9" s="1" customFormat="1" ht="48" customHeight="1">
      <c r="A93" s="17" t="s">
        <v>387</v>
      </c>
      <c r="B93" s="20" t="s">
        <v>249</v>
      </c>
      <c r="C93" s="20" t="s">
        <v>142</v>
      </c>
      <c r="D93" s="20" t="s">
        <v>143</v>
      </c>
      <c r="E93" s="20" t="s">
        <v>290</v>
      </c>
      <c r="F93" s="20" t="s">
        <v>160</v>
      </c>
      <c r="G93" s="149">
        <f>300+3058+759</f>
        <v>4117</v>
      </c>
      <c r="H93" s="149">
        <v>400</v>
      </c>
      <c r="I93" s="149">
        <v>200</v>
      </c>
    </row>
    <row r="94" spans="1:9" s="1" customFormat="1" ht="24.75" customHeight="1">
      <c r="A94" s="17" t="s">
        <v>292</v>
      </c>
      <c r="B94" s="20" t="s">
        <v>249</v>
      </c>
      <c r="C94" s="20" t="s">
        <v>142</v>
      </c>
      <c r="D94" s="20" t="s">
        <v>143</v>
      </c>
      <c r="E94" s="20" t="s">
        <v>291</v>
      </c>
      <c r="F94" s="20"/>
      <c r="G94" s="149">
        <f>G95</f>
        <v>119</v>
      </c>
      <c r="H94" s="149">
        <f>H95</f>
        <v>119</v>
      </c>
      <c r="I94" s="149">
        <f>I95</f>
        <v>119</v>
      </c>
    </row>
    <row r="95" spans="1:9" s="1" customFormat="1" ht="70.5" customHeight="1">
      <c r="A95" s="17" t="s">
        <v>538</v>
      </c>
      <c r="B95" s="20" t="s">
        <v>249</v>
      </c>
      <c r="C95" s="20" t="s">
        <v>142</v>
      </c>
      <c r="D95" s="20" t="s">
        <v>143</v>
      </c>
      <c r="E95" s="20" t="s">
        <v>293</v>
      </c>
      <c r="F95" s="20" t="s">
        <v>150</v>
      </c>
      <c r="G95" s="149">
        <v>119</v>
      </c>
      <c r="H95" s="149">
        <v>119</v>
      </c>
      <c r="I95" s="149">
        <v>119</v>
      </c>
    </row>
    <row r="96" spans="1:9" s="1" customFormat="1" ht="36" customHeight="1">
      <c r="A96" s="17" t="s">
        <v>294</v>
      </c>
      <c r="B96" s="20" t="s">
        <v>249</v>
      </c>
      <c r="C96" s="20" t="s">
        <v>142</v>
      </c>
      <c r="D96" s="20" t="s">
        <v>143</v>
      </c>
      <c r="E96" s="20" t="s">
        <v>295</v>
      </c>
      <c r="F96" s="20"/>
      <c r="G96" s="149">
        <f>G97</f>
        <v>860</v>
      </c>
      <c r="H96" s="149">
        <f>H97</f>
        <v>300</v>
      </c>
      <c r="I96" s="149">
        <f>I97</f>
        <v>300</v>
      </c>
    </row>
    <row r="97" spans="1:9" s="1" customFormat="1" ht="45" customHeight="1">
      <c r="A97" s="17" t="s">
        <v>388</v>
      </c>
      <c r="B97" s="20" t="s">
        <v>249</v>
      </c>
      <c r="C97" s="20" t="s">
        <v>142</v>
      </c>
      <c r="D97" s="20" t="s">
        <v>143</v>
      </c>
      <c r="E97" s="20" t="s">
        <v>296</v>
      </c>
      <c r="F97" s="20" t="s">
        <v>160</v>
      </c>
      <c r="G97" s="149">
        <f>300+560</f>
        <v>860</v>
      </c>
      <c r="H97" s="149">
        <v>300</v>
      </c>
      <c r="I97" s="149">
        <v>300</v>
      </c>
    </row>
    <row r="98" spans="1:11" s="1" customFormat="1" ht="31.5" customHeight="1">
      <c r="A98" s="17" t="s">
        <v>165</v>
      </c>
      <c r="B98" s="20" t="s">
        <v>249</v>
      </c>
      <c r="C98" s="20" t="s">
        <v>144</v>
      </c>
      <c r="D98" s="20"/>
      <c r="E98" s="20"/>
      <c r="F98" s="20"/>
      <c r="G98" s="149">
        <f>G99+G116+G126+G148</f>
        <v>774862.2000000001</v>
      </c>
      <c r="H98" s="149">
        <f>H99+H116+H126+H148</f>
        <v>271290.6</v>
      </c>
      <c r="I98" s="149">
        <f>I99+I116+I126+I148</f>
        <v>59523.2</v>
      </c>
      <c r="K98" s="110">
        <f>G98-208796.04983</f>
        <v>566066.15017</v>
      </c>
    </row>
    <row r="99" spans="1:9" s="1" customFormat="1" ht="27.75" customHeight="1">
      <c r="A99" s="17" t="s">
        <v>132</v>
      </c>
      <c r="B99" s="20" t="s">
        <v>249</v>
      </c>
      <c r="C99" s="20" t="s">
        <v>144</v>
      </c>
      <c r="D99" s="20" t="s">
        <v>141</v>
      </c>
      <c r="E99" s="20"/>
      <c r="F99" s="20"/>
      <c r="G99" s="149">
        <f aca="true" t="shared" si="8" ref="G99:I100">G100</f>
        <v>67675.29999999999</v>
      </c>
      <c r="H99" s="149">
        <f t="shared" si="8"/>
        <v>9759.199999999999</v>
      </c>
      <c r="I99" s="149">
        <f t="shared" si="8"/>
        <v>9786.5</v>
      </c>
    </row>
    <row r="100" spans="1:9" s="1" customFormat="1" ht="45.75" customHeight="1">
      <c r="A100" s="17" t="s">
        <v>278</v>
      </c>
      <c r="B100" s="20" t="s">
        <v>249</v>
      </c>
      <c r="C100" s="20" t="s">
        <v>144</v>
      </c>
      <c r="D100" s="20" t="s">
        <v>141</v>
      </c>
      <c r="E100" s="20" t="s">
        <v>280</v>
      </c>
      <c r="F100" s="20"/>
      <c r="G100" s="149">
        <f>G101</f>
        <v>67675.29999999999</v>
      </c>
      <c r="H100" s="149">
        <f t="shared" si="8"/>
        <v>9759.199999999999</v>
      </c>
      <c r="I100" s="149">
        <f t="shared" si="8"/>
        <v>9786.5</v>
      </c>
    </row>
    <row r="101" spans="1:9" s="1" customFormat="1" ht="51.75" customHeight="1">
      <c r="A101" s="17" t="s">
        <v>297</v>
      </c>
      <c r="B101" s="20" t="s">
        <v>249</v>
      </c>
      <c r="C101" s="20" t="s">
        <v>144</v>
      </c>
      <c r="D101" s="20" t="s">
        <v>141</v>
      </c>
      <c r="E101" s="20" t="s">
        <v>298</v>
      </c>
      <c r="F101" s="20"/>
      <c r="G101" s="149">
        <f>G102++G104+G108+G111+G114</f>
        <v>67675.29999999999</v>
      </c>
      <c r="H101" s="149">
        <f>H102++H104+H108+H111+H114</f>
        <v>9759.199999999999</v>
      </c>
      <c r="I101" s="149">
        <f>I102++I104+I108+I111+I114</f>
        <v>9786.5</v>
      </c>
    </row>
    <row r="102" spans="1:9" s="1" customFormat="1" ht="50.25" customHeight="1">
      <c r="A102" s="17" t="s">
        <v>569</v>
      </c>
      <c r="B102" s="20" t="s">
        <v>249</v>
      </c>
      <c r="C102" s="20" t="s">
        <v>144</v>
      </c>
      <c r="D102" s="20" t="s">
        <v>141</v>
      </c>
      <c r="E102" s="20" t="s">
        <v>300</v>
      </c>
      <c r="F102" s="20"/>
      <c r="G102" s="149">
        <f>G103</f>
        <v>67325.29999999999</v>
      </c>
      <c r="H102" s="149">
        <f>H103</f>
        <v>9559.199999999999</v>
      </c>
      <c r="I102" s="149">
        <f>I103</f>
        <v>9586.5</v>
      </c>
    </row>
    <row r="103" spans="1:9" s="1" customFormat="1" ht="61.5" customHeight="1">
      <c r="A103" s="17" t="s">
        <v>392</v>
      </c>
      <c r="B103" s="20" t="s">
        <v>249</v>
      </c>
      <c r="C103" s="20" t="s">
        <v>144</v>
      </c>
      <c r="D103" s="20" t="s">
        <v>141</v>
      </c>
      <c r="E103" s="20" t="s">
        <v>578</v>
      </c>
      <c r="F103" s="20" t="s">
        <v>161</v>
      </c>
      <c r="G103" s="149">
        <f>30559.7+13083.3+18244+7813.3-7248.9+13782.3-116.5-560-150-327-597-148-220-150-2000-100-102-140-150-100+25000-300-759-1168.1-156.8-664-25000-1000</f>
        <v>67325.29999999999</v>
      </c>
      <c r="H103" s="149">
        <f>9610.8-51.6</f>
        <v>9559.199999999999</v>
      </c>
      <c r="I103" s="149">
        <f>9695.4-108.9</f>
        <v>9586.5</v>
      </c>
    </row>
    <row r="104" spans="1:9" s="1" customFormat="1" ht="37.5" customHeight="1">
      <c r="A104" s="17" t="s">
        <v>31</v>
      </c>
      <c r="B104" s="20" t="s">
        <v>249</v>
      </c>
      <c r="C104" s="20" t="s">
        <v>144</v>
      </c>
      <c r="D104" s="20" t="s">
        <v>141</v>
      </c>
      <c r="E104" s="20" t="s">
        <v>32</v>
      </c>
      <c r="F104" s="20"/>
      <c r="G104" s="149">
        <f>G105+G106+G107</f>
        <v>0</v>
      </c>
      <c r="H104" s="149">
        <f>H105+H106</f>
        <v>0</v>
      </c>
      <c r="I104" s="149">
        <f>I105+I106</f>
        <v>0</v>
      </c>
    </row>
    <row r="105" spans="1:9" s="1" customFormat="1" ht="86.25" customHeight="1">
      <c r="A105" s="17" t="s">
        <v>87</v>
      </c>
      <c r="B105" s="20" t="s">
        <v>249</v>
      </c>
      <c r="C105" s="20" t="s">
        <v>144</v>
      </c>
      <c r="D105" s="20" t="s">
        <v>141</v>
      </c>
      <c r="E105" s="20" t="s">
        <v>86</v>
      </c>
      <c r="F105" s="20" t="s">
        <v>161</v>
      </c>
      <c r="G105" s="149">
        <v>0</v>
      </c>
      <c r="H105" s="149">
        <v>0</v>
      </c>
      <c r="I105" s="149">
        <v>0</v>
      </c>
    </row>
    <row r="106" spans="1:9" s="1" customFormat="1" ht="57.75" customHeight="1">
      <c r="A106" s="17" t="s">
        <v>88</v>
      </c>
      <c r="B106" s="20" t="s">
        <v>249</v>
      </c>
      <c r="C106" s="20" t="s">
        <v>144</v>
      </c>
      <c r="D106" s="20" t="s">
        <v>141</v>
      </c>
      <c r="E106" s="20" t="s">
        <v>85</v>
      </c>
      <c r="F106" s="20" t="s">
        <v>161</v>
      </c>
      <c r="G106" s="149">
        <v>0</v>
      </c>
      <c r="H106" s="149">
        <v>0</v>
      </c>
      <c r="I106" s="149">
        <v>0</v>
      </c>
    </row>
    <row r="107" spans="1:9" s="1" customFormat="1" ht="71.25" customHeight="1">
      <c r="A107" s="17" t="s">
        <v>33</v>
      </c>
      <c r="B107" s="20" t="s">
        <v>249</v>
      </c>
      <c r="C107" s="20" t="s">
        <v>144</v>
      </c>
      <c r="D107" s="20" t="s">
        <v>141</v>
      </c>
      <c r="E107" s="20" t="s">
        <v>94</v>
      </c>
      <c r="F107" s="20" t="s">
        <v>161</v>
      </c>
      <c r="G107" s="149">
        <v>0</v>
      </c>
      <c r="H107" s="149">
        <v>0</v>
      </c>
      <c r="I107" s="149">
        <v>0</v>
      </c>
    </row>
    <row r="108" spans="1:9" s="92" customFormat="1" ht="66.75" customHeight="1">
      <c r="A108" s="90" t="s">
        <v>24</v>
      </c>
      <c r="B108" s="91" t="s">
        <v>249</v>
      </c>
      <c r="C108" s="91" t="s">
        <v>144</v>
      </c>
      <c r="D108" s="91" t="s">
        <v>141</v>
      </c>
      <c r="E108" s="91" t="s">
        <v>303</v>
      </c>
      <c r="F108" s="91"/>
      <c r="G108" s="151">
        <f>G110+G109</f>
        <v>150</v>
      </c>
      <c r="H108" s="151">
        <f>H110+H109</f>
        <v>0</v>
      </c>
      <c r="I108" s="151">
        <f>I110+I109</f>
        <v>0</v>
      </c>
    </row>
    <row r="109" spans="1:9" s="92" customFormat="1" ht="39" customHeight="1">
      <c r="A109" s="90" t="s">
        <v>25</v>
      </c>
      <c r="B109" s="91" t="s">
        <v>249</v>
      </c>
      <c r="C109" s="91" t="s">
        <v>144</v>
      </c>
      <c r="D109" s="91" t="s">
        <v>141</v>
      </c>
      <c r="E109" s="91" t="s">
        <v>304</v>
      </c>
      <c r="F109" s="91" t="s">
        <v>160</v>
      </c>
      <c r="G109" s="151">
        <v>150</v>
      </c>
      <c r="H109" s="151">
        <v>0</v>
      </c>
      <c r="I109" s="151">
        <v>0</v>
      </c>
    </row>
    <row r="110" spans="1:9" s="1" customFormat="1" ht="36.75" customHeight="1" hidden="1">
      <c r="A110" s="17" t="s">
        <v>391</v>
      </c>
      <c r="B110" s="91" t="s">
        <v>249</v>
      </c>
      <c r="C110" s="91" t="s">
        <v>144</v>
      </c>
      <c r="D110" s="91" t="s">
        <v>141</v>
      </c>
      <c r="E110" s="20" t="s">
        <v>307</v>
      </c>
      <c r="F110" s="20" t="s">
        <v>161</v>
      </c>
      <c r="G110" s="149">
        <v>0</v>
      </c>
      <c r="H110" s="151">
        <v>0</v>
      </c>
      <c r="I110" s="151">
        <v>0</v>
      </c>
    </row>
    <row r="111" spans="1:9" s="1" customFormat="1" ht="48" customHeight="1">
      <c r="A111" s="17" t="s">
        <v>36</v>
      </c>
      <c r="B111" s="91" t="s">
        <v>249</v>
      </c>
      <c r="C111" s="91" t="s">
        <v>144</v>
      </c>
      <c r="D111" s="91" t="s">
        <v>141</v>
      </c>
      <c r="E111" s="20" t="s">
        <v>306</v>
      </c>
      <c r="F111" s="20"/>
      <c r="G111" s="149">
        <f>G112+G113</f>
        <v>0</v>
      </c>
      <c r="H111" s="151">
        <f>H112+H113</f>
        <v>0</v>
      </c>
      <c r="I111" s="151">
        <f>I112+I113</f>
        <v>0</v>
      </c>
    </row>
    <row r="112" spans="1:9" s="1" customFormat="1" ht="80.25" customHeight="1">
      <c r="A112" s="17" t="s">
        <v>37</v>
      </c>
      <c r="B112" s="91" t="s">
        <v>249</v>
      </c>
      <c r="C112" s="91" t="s">
        <v>144</v>
      </c>
      <c r="D112" s="91" t="s">
        <v>141</v>
      </c>
      <c r="E112" s="20" t="s">
        <v>39</v>
      </c>
      <c r="F112" s="20" t="s">
        <v>161</v>
      </c>
      <c r="G112" s="149">
        <v>0</v>
      </c>
      <c r="H112" s="149">
        <v>0</v>
      </c>
      <c r="I112" s="149">
        <v>0</v>
      </c>
    </row>
    <row r="113" spans="1:9" s="1" customFormat="1" ht="99" customHeight="1">
      <c r="A113" s="17" t="s">
        <v>38</v>
      </c>
      <c r="B113" s="91" t="s">
        <v>249</v>
      </c>
      <c r="C113" s="91" t="s">
        <v>144</v>
      </c>
      <c r="D113" s="91" t="s">
        <v>141</v>
      </c>
      <c r="E113" s="20" t="s">
        <v>40</v>
      </c>
      <c r="F113" s="20" t="s">
        <v>161</v>
      </c>
      <c r="G113" s="149">
        <v>0</v>
      </c>
      <c r="H113" s="149">
        <v>0</v>
      </c>
      <c r="I113" s="149">
        <v>0</v>
      </c>
    </row>
    <row r="114" spans="1:9" s="1" customFormat="1" ht="49.5" customHeight="1">
      <c r="A114" s="17" t="s">
        <v>308</v>
      </c>
      <c r="B114" s="20" t="s">
        <v>249</v>
      </c>
      <c r="C114" s="20" t="s">
        <v>144</v>
      </c>
      <c r="D114" s="20" t="s">
        <v>141</v>
      </c>
      <c r="E114" s="20" t="s">
        <v>309</v>
      </c>
      <c r="F114" s="20"/>
      <c r="G114" s="149">
        <f>G115</f>
        <v>200</v>
      </c>
      <c r="H114" s="149">
        <f>H115</f>
        <v>200</v>
      </c>
      <c r="I114" s="149">
        <f>I115</f>
        <v>200</v>
      </c>
    </row>
    <row r="115" spans="1:9" s="1" customFormat="1" ht="60" customHeight="1">
      <c r="A115" s="17" t="s">
        <v>510</v>
      </c>
      <c r="B115" s="20" t="s">
        <v>249</v>
      </c>
      <c r="C115" s="20" t="s">
        <v>144</v>
      </c>
      <c r="D115" s="20" t="s">
        <v>141</v>
      </c>
      <c r="E115" s="20" t="s">
        <v>311</v>
      </c>
      <c r="F115" s="20" t="s">
        <v>160</v>
      </c>
      <c r="G115" s="149">
        <v>200</v>
      </c>
      <c r="H115" s="149">
        <v>200</v>
      </c>
      <c r="I115" s="149">
        <v>200</v>
      </c>
    </row>
    <row r="116" spans="1:9" s="1" customFormat="1" ht="24.75" customHeight="1">
      <c r="A116" s="17" t="s">
        <v>133</v>
      </c>
      <c r="B116" s="20" t="s">
        <v>249</v>
      </c>
      <c r="C116" s="20" t="s">
        <v>144</v>
      </c>
      <c r="D116" s="20" t="s">
        <v>145</v>
      </c>
      <c r="E116" s="20"/>
      <c r="F116" s="20"/>
      <c r="G116" s="149">
        <f aca="true" t="shared" si="9" ref="G116:I117">G117</f>
        <v>11194.300000000003</v>
      </c>
      <c r="H116" s="149">
        <f t="shared" si="9"/>
        <v>5200</v>
      </c>
      <c r="I116" s="149">
        <f t="shared" si="9"/>
        <v>5200</v>
      </c>
    </row>
    <row r="117" spans="1:9" s="1" customFormat="1" ht="47.25" customHeight="1">
      <c r="A117" s="17" t="s">
        <v>278</v>
      </c>
      <c r="B117" s="20" t="s">
        <v>249</v>
      </c>
      <c r="C117" s="20" t="s">
        <v>144</v>
      </c>
      <c r="D117" s="20" t="s">
        <v>145</v>
      </c>
      <c r="E117" s="20" t="s">
        <v>280</v>
      </c>
      <c r="F117" s="20"/>
      <c r="G117" s="149">
        <f t="shared" si="9"/>
        <v>11194.300000000003</v>
      </c>
      <c r="H117" s="149">
        <f t="shared" si="9"/>
        <v>5200</v>
      </c>
      <c r="I117" s="149">
        <f t="shared" si="9"/>
        <v>5200</v>
      </c>
    </row>
    <row r="118" spans="1:9" s="1" customFormat="1" ht="45.75" customHeight="1">
      <c r="A118" s="17" t="s">
        <v>297</v>
      </c>
      <c r="B118" s="20" t="s">
        <v>249</v>
      </c>
      <c r="C118" s="20" t="s">
        <v>144</v>
      </c>
      <c r="D118" s="20" t="s">
        <v>145</v>
      </c>
      <c r="E118" s="20" t="s">
        <v>298</v>
      </c>
      <c r="F118" s="20"/>
      <c r="G118" s="149">
        <f>G119+G124</f>
        <v>11194.300000000003</v>
      </c>
      <c r="H118" s="149">
        <f>H119+H124</f>
        <v>5200</v>
      </c>
      <c r="I118" s="149">
        <f>I119+I124</f>
        <v>5200</v>
      </c>
    </row>
    <row r="119" spans="1:9" s="1" customFormat="1" ht="79.5" customHeight="1">
      <c r="A119" s="17" t="s">
        <v>302</v>
      </c>
      <c r="B119" s="20" t="s">
        <v>249</v>
      </c>
      <c r="C119" s="20" t="s">
        <v>144</v>
      </c>
      <c r="D119" s="20" t="s">
        <v>145</v>
      </c>
      <c r="E119" s="20" t="s">
        <v>303</v>
      </c>
      <c r="F119" s="20"/>
      <c r="G119" s="149">
        <f>G120+G122+G121+G123</f>
        <v>11194.300000000003</v>
      </c>
      <c r="H119" s="149">
        <f>H120+H122+H121</f>
        <v>4700</v>
      </c>
      <c r="I119" s="149">
        <f>I120+I122+I121</f>
        <v>4700</v>
      </c>
    </row>
    <row r="120" spans="1:9" s="1" customFormat="1" ht="79.5" customHeight="1">
      <c r="A120" s="17" t="s">
        <v>46</v>
      </c>
      <c r="B120" s="20" t="s">
        <v>249</v>
      </c>
      <c r="C120" s="20" t="s">
        <v>144</v>
      </c>
      <c r="D120" s="20" t="s">
        <v>145</v>
      </c>
      <c r="E120" s="20" t="s">
        <v>47</v>
      </c>
      <c r="F120" s="20" t="s">
        <v>160</v>
      </c>
      <c r="G120" s="149">
        <v>0</v>
      </c>
      <c r="H120" s="149">
        <v>0</v>
      </c>
      <c r="I120" s="149">
        <v>0</v>
      </c>
    </row>
    <row r="121" spans="1:9" s="1" customFormat="1" ht="79.5" customHeight="1">
      <c r="A121" s="17" t="s">
        <v>623</v>
      </c>
      <c r="B121" s="20" t="s">
        <v>249</v>
      </c>
      <c r="C121" s="20" t="s">
        <v>144</v>
      </c>
      <c r="D121" s="20" t="s">
        <v>145</v>
      </c>
      <c r="E121" s="20" t="s">
        <v>622</v>
      </c>
      <c r="F121" s="20" t="s">
        <v>160</v>
      </c>
      <c r="G121" s="149">
        <v>596.1</v>
      </c>
      <c r="H121" s="149">
        <v>0</v>
      </c>
      <c r="I121" s="149">
        <v>0</v>
      </c>
    </row>
    <row r="122" spans="1:9" s="1" customFormat="1" ht="54" customHeight="1">
      <c r="A122" s="7" t="s">
        <v>385</v>
      </c>
      <c r="B122" s="20" t="s">
        <v>249</v>
      </c>
      <c r="C122" s="20" t="s">
        <v>144</v>
      </c>
      <c r="D122" s="20" t="s">
        <v>145</v>
      </c>
      <c r="E122" s="20" t="s">
        <v>304</v>
      </c>
      <c r="F122" s="20" t="s">
        <v>160</v>
      </c>
      <c r="G122" s="149">
        <f>1400+551.3+597+148+220+150+2697.4+1168.1+156.8+100+220.8+621.6</f>
        <v>8031.000000000002</v>
      </c>
      <c r="H122" s="149">
        <v>4700</v>
      </c>
      <c r="I122" s="149">
        <v>4700</v>
      </c>
    </row>
    <row r="123" spans="1:9" s="1" customFormat="1" ht="77.25" customHeight="1">
      <c r="A123" s="7" t="s">
        <v>625</v>
      </c>
      <c r="B123" s="20" t="s">
        <v>249</v>
      </c>
      <c r="C123" s="20" t="s">
        <v>144</v>
      </c>
      <c r="D123" s="20" t="s">
        <v>145</v>
      </c>
      <c r="E123" s="20" t="s">
        <v>624</v>
      </c>
      <c r="F123" s="20" t="s">
        <v>160</v>
      </c>
      <c r="G123" s="149">
        <f>2526.1+41.1</f>
        <v>2567.2</v>
      </c>
      <c r="H123" s="149">
        <v>0</v>
      </c>
      <c r="I123" s="149">
        <v>0</v>
      </c>
    </row>
    <row r="124" spans="1:9" s="1" customFormat="1" ht="31.5" customHeight="1">
      <c r="A124" s="93" t="s">
        <v>523</v>
      </c>
      <c r="B124" s="20" t="s">
        <v>249</v>
      </c>
      <c r="C124" s="20" t="s">
        <v>144</v>
      </c>
      <c r="D124" s="20" t="s">
        <v>145</v>
      </c>
      <c r="E124" s="20" t="s">
        <v>524</v>
      </c>
      <c r="F124" s="20"/>
      <c r="G124" s="149">
        <f>G125</f>
        <v>0</v>
      </c>
      <c r="H124" s="149">
        <f>H125</f>
        <v>500</v>
      </c>
      <c r="I124" s="149">
        <f>I125</f>
        <v>500</v>
      </c>
    </row>
    <row r="125" spans="1:9" s="1" customFormat="1" ht="46.5" customHeight="1">
      <c r="A125" s="93" t="s">
        <v>526</v>
      </c>
      <c r="B125" s="20" t="s">
        <v>249</v>
      </c>
      <c r="C125" s="20" t="s">
        <v>144</v>
      </c>
      <c r="D125" s="20" t="s">
        <v>145</v>
      </c>
      <c r="E125" s="20" t="s">
        <v>527</v>
      </c>
      <c r="F125" s="20" t="s">
        <v>160</v>
      </c>
      <c r="G125" s="149">
        <v>0</v>
      </c>
      <c r="H125" s="149">
        <v>500</v>
      </c>
      <c r="I125" s="149">
        <v>500</v>
      </c>
    </row>
    <row r="126" spans="1:9" s="1" customFormat="1" ht="18.75" customHeight="1">
      <c r="A126" s="7" t="s">
        <v>134</v>
      </c>
      <c r="B126" s="20" t="s">
        <v>249</v>
      </c>
      <c r="C126" s="20" t="s">
        <v>144</v>
      </c>
      <c r="D126" s="20" t="s">
        <v>146</v>
      </c>
      <c r="E126" s="20"/>
      <c r="F126" s="20"/>
      <c r="G126" s="149">
        <f>G130+G132+G133+G135+G136+G138+G137+G140+G143+G144+G147</f>
        <v>52817.899999999994</v>
      </c>
      <c r="H126" s="149">
        <f>H130+H132+H133+H135+H138+H140+H143+H144+H147</f>
        <v>35307.2</v>
      </c>
      <c r="I126" s="149">
        <f>I130+I132+I133+I135+I138+I140+I143+I144+I147</f>
        <v>42336.7</v>
      </c>
    </row>
    <row r="127" spans="1:11" s="1" customFormat="1" ht="45" customHeight="1">
      <c r="A127" s="7" t="s">
        <v>278</v>
      </c>
      <c r="B127" s="20" t="s">
        <v>249</v>
      </c>
      <c r="C127" s="20" t="s">
        <v>144</v>
      </c>
      <c r="D127" s="20" t="s">
        <v>146</v>
      </c>
      <c r="E127" s="20" t="s">
        <v>280</v>
      </c>
      <c r="F127" s="20"/>
      <c r="G127" s="149">
        <f>G128+G141+G145</f>
        <v>52817.899999999994</v>
      </c>
      <c r="H127" s="149">
        <f>H128+H141+H145</f>
        <v>35307.2</v>
      </c>
      <c r="I127" s="149">
        <f>I128+I141+I145</f>
        <v>42336.7</v>
      </c>
      <c r="K127" s="110"/>
    </row>
    <row r="128" spans="1:9" s="1" customFormat="1" ht="45.75" customHeight="1">
      <c r="A128" s="7" t="s">
        <v>297</v>
      </c>
      <c r="B128" s="20" t="s">
        <v>249</v>
      </c>
      <c r="C128" s="20" t="s">
        <v>144</v>
      </c>
      <c r="D128" s="20" t="s">
        <v>146</v>
      </c>
      <c r="E128" s="20" t="s">
        <v>298</v>
      </c>
      <c r="F128" s="20"/>
      <c r="G128" s="149">
        <f>G129+G131+G134+G137</f>
        <v>23668.1</v>
      </c>
      <c r="H128" s="149">
        <f>H129+H131+H134+H137</f>
        <v>9565.7</v>
      </c>
      <c r="I128" s="149">
        <f>I129+I131+I134+I137</f>
        <v>16300</v>
      </c>
    </row>
    <row r="129" spans="1:9" s="92" customFormat="1" ht="69.75" customHeight="1">
      <c r="A129" s="93" t="s">
        <v>19</v>
      </c>
      <c r="B129" s="91" t="s">
        <v>249</v>
      </c>
      <c r="C129" s="91" t="s">
        <v>144</v>
      </c>
      <c r="D129" s="91" t="s">
        <v>146</v>
      </c>
      <c r="E129" s="91" t="s">
        <v>303</v>
      </c>
      <c r="F129" s="91"/>
      <c r="G129" s="151">
        <f>G130</f>
        <v>264</v>
      </c>
      <c r="H129" s="151">
        <f>H130</f>
        <v>0</v>
      </c>
      <c r="I129" s="151">
        <f>I130</f>
        <v>0</v>
      </c>
    </row>
    <row r="130" spans="1:9" s="92" customFormat="1" ht="45.75" customHeight="1">
      <c r="A130" s="93" t="s">
        <v>385</v>
      </c>
      <c r="B130" s="91" t="s">
        <v>249</v>
      </c>
      <c r="C130" s="91" t="s">
        <v>144</v>
      </c>
      <c r="D130" s="91" t="s">
        <v>146</v>
      </c>
      <c r="E130" s="91" t="s">
        <v>304</v>
      </c>
      <c r="F130" s="91" t="s">
        <v>160</v>
      </c>
      <c r="G130" s="151">
        <f>200+64</f>
        <v>264</v>
      </c>
      <c r="H130" s="151">
        <v>0</v>
      </c>
      <c r="I130" s="151">
        <v>0</v>
      </c>
    </row>
    <row r="131" spans="1:9" s="1" customFormat="1" ht="35.25" customHeight="1">
      <c r="A131" s="7" t="s">
        <v>312</v>
      </c>
      <c r="B131" s="20" t="s">
        <v>249</v>
      </c>
      <c r="C131" s="20" t="s">
        <v>144</v>
      </c>
      <c r="D131" s="20" t="s">
        <v>146</v>
      </c>
      <c r="E131" s="20" t="s">
        <v>313</v>
      </c>
      <c r="F131" s="20"/>
      <c r="G131" s="149">
        <f>G132+G133</f>
        <v>546</v>
      </c>
      <c r="H131" s="149">
        <f>H132+H133</f>
        <v>600</v>
      </c>
      <c r="I131" s="149">
        <f>I132+I133</f>
        <v>600</v>
      </c>
    </row>
    <row r="132" spans="1:9" s="1" customFormat="1" ht="48" customHeight="1">
      <c r="A132" s="7" t="s">
        <v>389</v>
      </c>
      <c r="B132" s="20" t="s">
        <v>249</v>
      </c>
      <c r="C132" s="20" t="s">
        <v>144</v>
      </c>
      <c r="D132" s="20" t="s">
        <v>146</v>
      </c>
      <c r="E132" s="20" t="s">
        <v>314</v>
      </c>
      <c r="F132" s="20" t="s">
        <v>160</v>
      </c>
      <c r="G132" s="149">
        <v>0</v>
      </c>
      <c r="H132" s="149">
        <v>300</v>
      </c>
      <c r="I132" s="149">
        <v>300</v>
      </c>
    </row>
    <row r="133" spans="1:9" s="1" customFormat="1" ht="48" customHeight="1">
      <c r="A133" s="7" t="s">
        <v>385</v>
      </c>
      <c r="B133" s="20" t="s">
        <v>249</v>
      </c>
      <c r="C133" s="20" t="s">
        <v>144</v>
      </c>
      <c r="D133" s="20" t="s">
        <v>146</v>
      </c>
      <c r="E133" s="20" t="s">
        <v>107</v>
      </c>
      <c r="F133" s="20" t="s">
        <v>160</v>
      </c>
      <c r="G133" s="149">
        <f>106+327+13+100</f>
        <v>546</v>
      </c>
      <c r="H133" s="149">
        <v>300</v>
      </c>
      <c r="I133" s="149">
        <v>300</v>
      </c>
    </row>
    <row r="134" spans="1:9" s="92" customFormat="1" ht="48" customHeight="1">
      <c r="A134" s="93" t="s">
        <v>22</v>
      </c>
      <c r="B134" s="91" t="s">
        <v>249</v>
      </c>
      <c r="C134" s="91" t="s">
        <v>144</v>
      </c>
      <c r="D134" s="91" t="s">
        <v>146</v>
      </c>
      <c r="E134" s="91" t="s">
        <v>23</v>
      </c>
      <c r="F134" s="91"/>
      <c r="G134" s="151">
        <f>G135+G136</f>
        <v>20294.1</v>
      </c>
      <c r="H134" s="151">
        <f>H135</f>
        <v>8965.7</v>
      </c>
      <c r="I134" s="151">
        <f>I135</f>
        <v>15700</v>
      </c>
    </row>
    <row r="135" spans="1:9" s="92" customFormat="1" ht="46.5" customHeight="1">
      <c r="A135" s="93" t="s">
        <v>27</v>
      </c>
      <c r="B135" s="91" t="s">
        <v>249</v>
      </c>
      <c r="C135" s="91" t="s">
        <v>144</v>
      </c>
      <c r="D135" s="91" t="s">
        <v>146</v>
      </c>
      <c r="E135" s="91" t="s">
        <v>21</v>
      </c>
      <c r="F135" s="91" t="s">
        <v>160</v>
      </c>
      <c r="G135" s="151">
        <f>8300+96.6</f>
        <v>8396.6</v>
      </c>
      <c r="H135" s="151">
        <v>8965.7</v>
      </c>
      <c r="I135" s="151">
        <v>15700</v>
      </c>
    </row>
    <row r="136" spans="1:9" s="92" customFormat="1" ht="65.25" customHeight="1">
      <c r="A136" s="93" t="s">
        <v>616</v>
      </c>
      <c r="B136" s="91" t="s">
        <v>249</v>
      </c>
      <c r="C136" s="91" t="s">
        <v>144</v>
      </c>
      <c r="D136" s="91" t="s">
        <v>146</v>
      </c>
      <c r="E136" s="91" t="s">
        <v>615</v>
      </c>
      <c r="F136" s="91" t="s">
        <v>160</v>
      </c>
      <c r="G136" s="151">
        <f>8000+3680+217.5</f>
        <v>11897.5</v>
      </c>
      <c r="H136" s="151">
        <v>0</v>
      </c>
      <c r="I136" s="151">
        <v>0</v>
      </c>
    </row>
    <row r="137" spans="1:9" s="92" customFormat="1" ht="41.25" customHeight="1">
      <c r="A137" s="93" t="s">
        <v>523</v>
      </c>
      <c r="B137" s="91" t="s">
        <v>249</v>
      </c>
      <c r="C137" s="91" t="s">
        <v>144</v>
      </c>
      <c r="D137" s="91" t="s">
        <v>146</v>
      </c>
      <c r="E137" s="91" t="s">
        <v>524</v>
      </c>
      <c r="F137" s="91"/>
      <c r="G137" s="151">
        <f>G138+G139+G140</f>
        <v>2564</v>
      </c>
      <c r="H137" s="151">
        <f>H138+H139+H140</f>
        <v>0</v>
      </c>
      <c r="I137" s="151">
        <f>I138+I139+I140</f>
        <v>0</v>
      </c>
    </row>
    <row r="138" spans="1:9" s="1" customFormat="1" ht="45" customHeight="1">
      <c r="A138" s="7" t="s">
        <v>389</v>
      </c>
      <c r="B138" s="20" t="s">
        <v>249</v>
      </c>
      <c r="C138" s="20" t="s">
        <v>144</v>
      </c>
      <c r="D138" s="20" t="s">
        <v>146</v>
      </c>
      <c r="E138" s="20" t="s">
        <v>573</v>
      </c>
      <c r="F138" s="20" t="s">
        <v>160</v>
      </c>
      <c r="G138" s="149">
        <v>0</v>
      </c>
      <c r="H138" s="149">
        <v>0</v>
      </c>
      <c r="I138" s="149">
        <v>0</v>
      </c>
    </row>
    <row r="139" spans="1:9" s="1" customFormat="1" ht="69" customHeight="1">
      <c r="A139" s="7" t="s">
        <v>618</v>
      </c>
      <c r="B139" s="20" t="s">
        <v>249</v>
      </c>
      <c r="C139" s="20" t="s">
        <v>144</v>
      </c>
      <c r="D139" s="20" t="s">
        <v>146</v>
      </c>
      <c r="E139" s="20" t="s">
        <v>617</v>
      </c>
      <c r="F139" s="20" t="s">
        <v>160</v>
      </c>
      <c r="G139" s="149">
        <f>1900+664</f>
        <v>2564</v>
      </c>
      <c r="H139" s="149">
        <v>0</v>
      </c>
      <c r="I139" s="149">
        <v>0</v>
      </c>
    </row>
    <row r="140" spans="1:9" s="1" customFormat="1" ht="46.5" customHeight="1">
      <c r="A140" s="7" t="s">
        <v>526</v>
      </c>
      <c r="B140" s="20" t="s">
        <v>249</v>
      </c>
      <c r="C140" s="20" t="s">
        <v>144</v>
      </c>
      <c r="D140" s="20" t="s">
        <v>146</v>
      </c>
      <c r="E140" s="20" t="s">
        <v>527</v>
      </c>
      <c r="F140" s="20" t="s">
        <v>160</v>
      </c>
      <c r="G140" s="149">
        <v>0</v>
      </c>
      <c r="H140" s="149">
        <v>0</v>
      </c>
      <c r="I140" s="149">
        <v>0</v>
      </c>
    </row>
    <row r="141" spans="1:9" s="1" customFormat="1" ht="33.75" customHeight="1">
      <c r="A141" s="7" t="s">
        <v>316</v>
      </c>
      <c r="B141" s="20" t="s">
        <v>249</v>
      </c>
      <c r="C141" s="20" t="s">
        <v>144</v>
      </c>
      <c r="D141" s="20" t="s">
        <v>146</v>
      </c>
      <c r="E141" s="20" t="s">
        <v>317</v>
      </c>
      <c r="F141" s="20"/>
      <c r="G141" s="149">
        <f>G142</f>
        <v>6539.8</v>
      </c>
      <c r="H141" s="149">
        <f>H142</f>
        <v>8131.5</v>
      </c>
      <c r="I141" s="149">
        <f>I142</f>
        <v>8426.7</v>
      </c>
    </row>
    <row r="142" spans="1:9" s="1" customFormat="1" ht="48" customHeight="1">
      <c r="A142" s="7" t="s">
        <v>315</v>
      </c>
      <c r="B142" s="20" t="s">
        <v>249</v>
      </c>
      <c r="C142" s="20" t="s">
        <v>144</v>
      </c>
      <c r="D142" s="20" t="s">
        <v>146</v>
      </c>
      <c r="E142" s="20" t="s">
        <v>319</v>
      </c>
      <c r="F142" s="20"/>
      <c r="G142" s="149">
        <f>G144+G143</f>
        <v>6539.8</v>
      </c>
      <c r="H142" s="149">
        <f>H144+H143</f>
        <v>8131.5</v>
      </c>
      <c r="I142" s="149">
        <f>I144+I143</f>
        <v>8426.7</v>
      </c>
    </row>
    <row r="143" spans="1:9" s="1" customFormat="1" ht="48" customHeight="1">
      <c r="A143" s="7" t="s">
        <v>575</v>
      </c>
      <c r="B143" s="20" t="s">
        <v>249</v>
      </c>
      <c r="C143" s="20" t="s">
        <v>144</v>
      </c>
      <c r="D143" s="20" t="s">
        <v>146</v>
      </c>
      <c r="E143" s="20" t="s">
        <v>45</v>
      </c>
      <c r="F143" s="20" t="s">
        <v>160</v>
      </c>
      <c r="G143" s="149">
        <v>1500</v>
      </c>
      <c r="H143" s="149">
        <v>0</v>
      </c>
      <c r="I143" s="149">
        <v>0</v>
      </c>
    </row>
    <row r="144" spans="1:9" s="1" customFormat="1" ht="45.75" customHeight="1">
      <c r="A144" s="7" t="s">
        <v>395</v>
      </c>
      <c r="B144" s="20" t="s">
        <v>249</v>
      </c>
      <c r="C144" s="20" t="s">
        <v>144</v>
      </c>
      <c r="D144" s="20" t="s">
        <v>146</v>
      </c>
      <c r="E144" s="20" t="s">
        <v>318</v>
      </c>
      <c r="F144" s="20" t="s">
        <v>160</v>
      </c>
      <c r="G144" s="149">
        <f>4939.8+100</f>
        <v>5039.8</v>
      </c>
      <c r="H144" s="149">
        <v>8131.5</v>
      </c>
      <c r="I144" s="149">
        <v>8426.7</v>
      </c>
    </row>
    <row r="145" spans="1:9" s="1" customFormat="1" ht="32.25" customHeight="1">
      <c r="A145" s="7" t="s">
        <v>320</v>
      </c>
      <c r="B145" s="20" t="s">
        <v>249</v>
      </c>
      <c r="C145" s="20" t="s">
        <v>144</v>
      </c>
      <c r="D145" s="20" t="s">
        <v>146</v>
      </c>
      <c r="E145" s="20" t="s">
        <v>321</v>
      </c>
      <c r="F145" s="20"/>
      <c r="G145" s="149">
        <f aca="true" t="shared" si="10" ref="G145:I146">G146</f>
        <v>22610</v>
      </c>
      <c r="H145" s="149">
        <f t="shared" si="10"/>
        <v>17610</v>
      </c>
      <c r="I145" s="149">
        <f t="shared" si="10"/>
        <v>17610</v>
      </c>
    </row>
    <row r="146" spans="1:9" s="1" customFormat="1" ht="76.5" customHeight="1">
      <c r="A146" s="7" t="s">
        <v>268</v>
      </c>
      <c r="B146" s="20" t="s">
        <v>249</v>
      </c>
      <c r="C146" s="20" t="s">
        <v>144</v>
      </c>
      <c r="D146" s="20" t="s">
        <v>146</v>
      </c>
      <c r="E146" s="20" t="s">
        <v>322</v>
      </c>
      <c r="F146" s="20"/>
      <c r="G146" s="149">
        <f>G147</f>
        <v>22610</v>
      </c>
      <c r="H146" s="149">
        <f t="shared" si="10"/>
        <v>17610</v>
      </c>
      <c r="I146" s="149">
        <f t="shared" si="10"/>
        <v>17610</v>
      </c>
    </row>
    <row r="147" spans="1:9" s="1" customFormat="1" ht="30.75" customHeight="1">
      <c r="A147" s="7" t="s">
        <v>323</v>
      </c>
      <c r="B147" s="20" t="s">
        <v>249</v>
      </c>
      <c r="C147" s="20" t="s">
        <v>144</v>
      </c>
      <c r="D147" s="20" t="s">
        <v>146</v>
      </c>
      <c r="E147" s="20" t="s">
        <v>324</v>
      </c>
      <c r="F147" s="20" t="s">
        <v>163</v>
      </c>
      <c r="G147" s="149">
        <f>17610+2000+2000+1000</f>
        <v>22610</v>
      </c>
      <c r="H147" s="149">
        <v>17610</v>
      </c>
      <c r="I147" s="149">
        <v>17610</v>
      </c>
    </row>
    <row r="148" spans="1:9" s="1" customFormat="1" ht="32.25" customHeight="1">
      <c r="A148" s="7" t="s">
        <v>166</v>
      </c>
      <c r="B148" s="20" t="s">
        <v>249</v>
      </c>
      <c r="C148" s="20" t="s">
        <v>144</v>
      </c>
      <c r="D148" s="20" t="s">
        <v>144</v>
      </c>
      <c r="E148" s="20"/>
      <c r="F148" s="20"/>
      <c r="G148" s="149">
        <f aca="true" t="shared" si="11" ref="G148:I149">G149</f>
        <v>643174.7000000001</v>
      </c>
      <c r="H148" s="149">
        <f t="shared" si="11"/>
        <v>221024.2</v>
      </c>
      <c r="I148" s="149">
        <f t="shared" si="11"/>
        <v>2200</v>
      </c>
    </row>
    <row r="149" spans="1:9" s="1" customFormat="1" ht="50.25" customHeight="1">
      <c r="A149" s="7" t="s">
        <v>278</v>
      </c>
      <c r="B149" s="20" t="s">
        <v>249</v>
      </c>
      <c r="C149" s="20" t="s">
        <v>144</v>
      </c>
      <c r="D149" s="20" t="s">
        <v>144</v>
      </c>
      <c r="E149" s="20" t="s">
        <v>280</v>
      </c>
      <c r="F149" s="20"/>
      <c r="G149" s="149">
        <f t="shared" si="11"/>
        <v>643174.7000000001</v>
      </c>
      <c r="H149" s="149">
        <f t="shared" si="11"/>
        <v>221024.2</v>
      </c>
      <c r="I149" s="149">
        <f t="shared" si="11"/>
        <v>2200</v>
      </c>
    </row>
    <row r="150" spans="1:9" s="1" customFormat="1" ht="52.5" customHeight="1">
      <c r="A150" s="7" t="s">
        <v>297</v>
      </c>
      <c r="B150" s="20" t="s">
        <v>249</v>
      </c>
      <c r="C150" s="20" t="s">
        <v>144</v>
      </c>
      <c r="D150" s="20" t="s">
        <v>144</v>
      </c>
      <c r="E150" s="20" t="s">
        <v>298</v>
      </c>
      <c r="F150" s="20"/>
      <c r="G150" s="149">
        <f>G151+G165+G162</f>
        <v>643174.7000000001</v>
      </c>
      <c r="H150" s="149">
        <f>H151+H165</f>
        <v>221024.2</v>
      </c>
      <c r="I150" s="149">
        <f>I151+I165</f>
        <v>2200</v>
      </c>
    </row>
    <row r="151" spans="1:9" s="1" customFormat="1" ht="48" customHeight="1">
      <c r="A151" s="7" t="s">
        <v>325</v>
      </c>
      <c r="B151" s="20" t="s">
        <v>249</v>
      </c>
      <c r="C151" s="20" t="s">
        <v>144</v>
      </c>
      <c r="D151" s="20" t="s">
        <v>144</v>
      </c>
      <c r="E151" s="20" t="s">
        <v>326</v>
      </c>
      <c r="F151" s="20"/>
      <c r="G151" s="149">
        <f>G152+G153+G155+G156+G157+G158+G159+G160+G161+G154</f>
        <v>549720.1</v>
      </c>
      <c r="H151" s="149">
        <f>H152+H153+H155+H156+H157+H158+H159+H160+H161+H154</f>
        <v>221024.2</v>
      </c>
      <c r="I151" s="149">
        <f>I152+I153+I155+I156+I157+I158+I159+I160+I161+I154</f>
        <v>2200</v>
      </c>
    </row>
    <row r="152" spans="1:9" s="1" customFormat="1" ht="70.5" customHeight="1">
      <c r="A152" s="7" t="s">
        <v>390</v>
      </c>
      <c r="B152" s="20" t="s">
        <v>249</v>
      </c>
      <c r="C152" s="20" t="s">
        <v>144</v>
      </c>
      <c r="D152" s="20" t="s">
        <v>144</v>
      </c>
      <c r="E152" s="20" t="s">
        <v>327</v>
      </c>
      <c r="F152" s="20" t="s">
        <v>161</v>
      </c>
      <c r="G152" s="149">
        <f>700+910.9+433.3-10.7+2000-600-54-220.7+600</f>
        <v>3758.8</v>
      </c>
      <c r="H152" s="149">
        <v>2200</v>
      </c>
      <c r="I152" s="149">
        <v>2200</v>
      </c>
    </row>
    <row r="153" spans="1:9" s="1" customFormat="1" ht="51" customHeight="1">
      <c r="A153" s="7" t="s">
        <v>614</v>
      </c>
      <c r="B153" s="20" t="s">
        <v>249</v>
      </c>
      <c r="C153" s="20" t="s">
        <v>144</v>
      </c>
      <c r="D153" s="20" t="s">
        <v>144</v>
      </c>
      <c r="E153" s="20" t="s">
        <v>613</v>
      </c>
      <c r="F153" s="20" t="s">
        <v>161</v>
      </c>
      <c r="G153" s="149">
        <v>2000</v>
      </c>
      <c r="H153" s="149">
        <v>0</v>
      </c>
      <c r="I153" s="149">
        <v>0</v>
      </c>
    </row>
    <row r="154" spans="1:9" s="1" customFormat="1" ht="64.5" customHeight="1">
      <c r="A154" s="7" t="s">
        <v>607</v>
      </c>
      <c r="B154" s="20" t="s">
        <v>249</v>
      </c>
      <c r="C154" s="20" t="s">
        <v>144</v>
      </c>
      <c r="D154" s="20" t="s">
        <v>144</v>
      </c>
      <c r="E154" s="20" t="s">
        <v>606</v>
      </c>
      <c r="F154" s="20" t="s">
        <v>161</v>
      </c>
      <c r="G154" s="149">
        <v>3200</v>
      </c>
      <c r="H154" s="149">
        <v>0</v>
      </c>
      <c r="I154" s="149">
        <v>0</v>
      </c>
    </row>
    <row r="155" spans="1:9" s="1" customFormat="1" ht="70.5" customHeight="1">
      <c r="A155" s="7" t="s">
        <v>96</v>
      </c>
      <c r="B155" s="20" t="s">
        <v>249</v>
      </c>
      <c r="C155" s="20" t="s">
        <v>144</v>
      </c>
      <c r="D155" s="20" t="s">
        <v>144</v>
      </c>
      <c r="E155" s="20" t="s">
        <v>95</v>
      </c>
      <c r="F155" s="20" t="s">
        <v>161</v>
      </c>
      <c r="G155" s="149">
        <v>0</v>
      </c>
      <c r="H155" s="149">
        <v>0</v>
      </c>
      <c r="I155" s="149">
        <v>0</v>
      </c>
    </row>
    <row r="156" spans="1:9" s="1" customFormat="1" ht="102.75" customHeight="1">
      <c r="A156" s="7" t="s">
        <v>595</v>
      </c>
      <c r="B156" s="20" t="s">
        <v>249</v>
      </c>
      <c r="C156" s="20" t="s">
        <v>144</v>
      </c>
      <c r="D156" s="20" t="s">
        <v>144</v>
      </c>
      <c r="E156" s="20" t="s">
        <v>594</v>
      </c>
      <c r="F156" s="20" t="s">
        <v>161</v>
      </c>
      <c r="G156" s="149">
        <f>189225.9+454.1</f>
        <v>189680</v>
      </c>
      <c r="H156" s="149">
        <v>0</v>
      </c>
      <c r="I156" s="149">
        <v>0</v>
      </c>
    </row>
    <row r="157" spans="1:9" s="1" customFormat="1" ht="47.25" customHeight="1">
      <c r="A157" s="7" t="s">
        <v>83</v>
      </c>
      <c r="B157" s="20" t="s">
        <v>249</v>
      </c>
      <c r="C157" s="20" t="s">
        <v>144</v>
      </c>
      <c r="D157" s="20" t="s">
        <v>144</v>
      </c>
      <c r="E157" s="20" t="s">
        <v>82</v>
      </c>
      <c r="F157" s="20" t="s">
        <v>160</v>
      </c>
      <c r="G157" s="149">
        <v>0</v>
      </c>
      <c r="H157" s="149">
        <v>0</v>
      </c>
      <c r="I157" s="149">
        <v>0</v>
      </c>
    </row>
    <row r="158" spans="1:9" s="1" customFormat="1" ht="45.75" customHeight="1">
      <c r="A158" s="7" t="s">
        <v>84</v>
      </c>
      <c r="B158" s="20" t="s">
        <v>249</v>
      </c>
      <c r="C158" s="20" t="s">
        <v>144</v>
      </c>
      <c r="D158" s="20" t="s">
        <v>144</v>
      </c>
      <c r="E158" s="20" t="s">
        <v>82</v>
      </c>
      <c r="F158" s="20" t="s">
        <v>161</v>
      </c>
      <c r="G158" s="149">
        <f>250430.4+1159.6+37782.9+771.1+869.9+161.4+217</f>
        <v>291392.30000000005</v>
      </c>
      <c r="H158" s="149">
        <v>0</v>
      </c>
      <c r="I158" s="149">
        <v>0</v>
      </c>
    </row>
    <row r="159" spans="1:9" s="1" customFormat="1" ht="58.5" customHeight="1">
      <c r="A159" s="7" t="s">
        <v>566</v>
      </c>
      <c r="B159" s="20" t="s">
        <v>249</v>
      </c>
      <c r="C159" s="20" t="s">
        <v>144</v>
      </c>
      <c r="D159" s="20" t="s">
        <v>144</v>
      </c>
      <c r="E159" s="20" t="s">
        <v>82</v>
      </c>
      <c r="F159" s="20" t="s">
        <v>150</v>
      </c>
      <c r="G159" s="149">
        <f>869.9+161.4+217</f>
        <v>1248.3</v>
      </c>
      <c r="H159" s="149">
        <v>0</v>
      </c>
      <c r="I159" s="149">
        <v>0</v>
      </c>
    </row>
    <row r="160" spans="1:9" s="1" customFormat="1" ht="66" customHeight="1">
      <c r="A160" s="7" t="s">
        <v>571</v>
      </c>
      <c r="B160" s="20" t="s">
        <v>249</v>
      </c>
      <c r="C160" s="20" t="s">
        <v>144</v>
      </c>
      <c r="D160" s="20" t="s">
        <v>144</v>
      </c>
      <c r="E160" s="20" t="s">
        <v>572</v>
      </c>
      <c r="F160" s="20" t="s">
        <v>161</v>
      </c>
      <c r="G160" s="149">
        <f>30.8+12000+46031.4+54+324.5</f>
        <v>58440.7</v>
      </c>
      <c r="H160" s="149">
        <v>218824.2</v>
      </c>
      <c r="I160" s="149">
        <v>0</v>
      </c>
    </row>
    <row r="161" spans="1:9" s="1" customFormat="1" ht="66" customHeight="1">
      <c r="A161" s="7" t="s">
        <v>601</v>
      </c>
      <c r="B161" s="20" t="s">
        <v>249</v>
      </c>
      <c r="C161" s="20" t="s">
        <v>144</v>
      </c>
      <c r="D161" s="20" t="s">
        <v>144</v>
      </c>
      <c r="E161" s="20" t="s">
        <v>602</v>
      </c>
      <c r="F161" s="20" t="s">
        <v>160</v>
      </c>
      <c r="G161" s="149">
        <f>7248.9-5098-100-621.6-1429.3</f>
        <v>0</v>
      </c>
      <c r="H161" s="149">
        <v>0</v>
      </c>
      <c r="I161" s="149">
        <v>0</v>
      </c>
    </row>
    <row r="162" spans="1:9" s="1" customFormat="1" ht="35.25" customHeight="1">
      <c r="A162" s="7" t="s">
        <v>523</v>
      </c>
      <c r="B162" s="20" t="s">
        <v>249</v>
      </c>
      <c r="C162" s="20" t="s">
        <v>144</v>
      </c>
      <c r="D162" s="20" t="s">
        <v>144</v>
      </c>
      <c r="E162" s="20" t="s">
        <v>524</v>
      </c>
      <c r="F162" s="20"/>
      <c r="G162" s="149">
        <f>G163+G164</f>
        <v>9429.3</v>
      </c>
      <c r="H162" s="149">
        <f>H163</f>
        <v>0</v>
      </c>
      <c r="I162" s="149">
        <f>I163</f>
        <v>0</v>
      </c>
    </row>
    <row r="163" spans="1:9" s="1" customFormat="1" ht="66" customHeight="1">
      <c r="A163" s="7" t="s">
        <v>621</v>
      </c>
      <c r="B163" s="20" t="s">
        <v>249</v>
      </c>
      <c r="C163" s="20" t="s">
        <v>144</v>
      </c>
      <c r="D163" s="20" t="s">
        <v>144</v>
      </c>
      <c r="E163" s="20" t="s">
        <v>620</v>
      </c>
      <c r="F163" s="20" t="s">
        <v>160</v>
      </c>
      <c r="G163" s="149">
        <f>10221.9-2221.9</f>
        <v>8000</v>
      </c>
      <c r="H163" s="149">
        <v>0</v>
      </c>
      <c r="I163" s="149">
        <v>0</v>
      </c>
    </row>
    <row r="164" spans="1:9" s="1" customFormat="1" ht="66" customHeight="1">
      <c r="A164" s="7" t="s">
        <v>601</v>
      </c>
      <c r="B164" s="20" t="s">
        <v>249</v>
      </c>
      <c r="C164" s="20" t="s">
        <v>144</v>
      </c>
      <c r="D164" s="20" t="s">
        <v>144</v>
      </c>
      <c r="E164" s="20" t="s">
        <v>626</v>
      </c>
      <c r="F164" s="20" t="s">
        <v>160</v>
      </c>
      <c r="G164" s="149">
        <v>1429.3</v>
      </c>
      <c r="H164" s="149">
        <v>0</v>
      </c>
      <c r="I164" s="149">
        <v>0</v>
      </c>
    </row>
    <row r="165" spans="1:9" s="1" customFormat="1" ht="43.5" customHeight="1">
      <c r="A165" s="7" t="s">
        <v>22</v>
      </c>
      <c r="B165" s="20" t="s">
        <v>249</v>
      </c>
      <c r="C165" s="20" t="s">
        <v>144</v>
      </c>
      <c r="D165" s="20" t="s">
        <v>144</v>
      </c>
      <c r="E165" s="20" t="s">
        <v>23</v>
      </c>
      <c r="F165" s="20"/>
      <c r="G165" s="149">
        <f>G166+G167+G168</f>
        <v>84025.3</v>
      </c>
      <c r="H165" s="149">
        <f>H166+H167+H168</f>
        <v>0</v>
      </c>
      <c r="I165" s="149">
        <f>I166+I167+I168</f>
        <v>0</v>
      </c>
    </row>
    <row r="166" spans="1:9" s="1" customFormat="1" ht="66" customHeight="1">
      <c r="A166" s="7" t="s">
        <v>611</v>
      </c>
      <c r="B166" s="20" t="s">
        <v>249</v>
      </c>
      <c r="C166" s="20" t="s">
        <v>144</v>
      </c>
      <c r="D166" s="20" t="s">
        <v>144</v>
      </c>
      <c r="E166" s="20" t="s">
        <v>598</v>
      </c>
      <c r="F166" s="20" t="s">
        <v>160</v>
      </c>
      <c r="G166" s="149">
        <v>70000</v>
      </c>
      <c r="H166" s="149">
        <v>0</v>
      </c>
      <c r="I166" s="149">
        <v>0</v>
      </c>
    </row>
    <row r="167" spans="1:9" s="1" customFormat="1" ht="66" customHeight="1">
      <c r="A167" s="7" t="s">
        <v>612</v>
      </c>
      <c r="B167" s="20" t="s">
        <v>249</v>
      </c>
      <c r="C167" s="20" t="s">
        <v>144</v>
      </c>
      <c r="D167" s="20" t="s">
        <v>144</v>
      </c>
      <c r="E167" s="20" t="s">
        <v>597</v>
      </c>
      <c r="F167" s="20" t="s">
        <v>160</v>
      </c>
      <c r="G167" s="149">
        <v>14000</v>
      </c>
      <c r="H167" s="149">
        <v>0</v>
      </c>
      <c r="I167" s="149">
        <v>0</v>
      </c>
    </row>
    <row r="168" spans="1:9" s="1" customFormat="1" ht="84.75" customHeight="1">
      <c r="A168" s="7" t="s">
        <v>600</v>
      </c>
      <c r="B168" s="20" t="s">
        <v>249</v>
      </c>
      <c r="C168" s="20" t="s">
        <v>144</v>
      </c>
      <c r="D168" s="20" t="s">
        <v>144</v>
      </c>
      <c r="E168" s="20" t="s">
        <v>599</v>
      </c>
      <c r="F168" s="20" t="s">
        <v>160</v>
      </c>
      <c r="G168" s="149">
        <v>25.3</v>
      </c>
      <c r="H168" s="149">
        <v>0</v>
      </c>
      <c r="I168" s="149">
        <v>0</v>
      </c>
    </row>
    <row r="169" spans="1:9" s="1" customFormat="1" ht="18.75" customHeight="1">
      <c r="A169" s="7" t="s">
        <v>182</v>
      </c>
      <c r="B169" s="20" t="s">
        <v>249</v>
      </c>
      <c r="C169" s="20" t="s">
        <v>168</v>
      </c>
      <c r="D169" s="20"/>
      <c r="E169" s="20"/>
      <c r="F169" s="20"/>
      <c r="G169" s="149">
        <f>G170+G175</f>
        <v>4912.5</v>
      </c>
      <c r="H169" s="149">
        <f>H170+H175</f>
        <v>4912.5</v>
      </c>
      <c r="I169" s="149">
        <f>I170+I175</f>
        <v>4912.5</v>
      </c>
    </row>
    <row r="170" spans="1:9" s="1" customFormat="1" ht="24.75" customHeight="1">
      <c r="A170" s="7" t="s">
        <v>167</v>
      </c>
      <c r="B170" s="20" t="s">
        <v>249</v>
      </c>
      <c r="C170" s="20" t="s">
        <v>168</v>
      </c>
      <c r="D170" s="20" t="s">
        <v>141</v>
      </c>
      <c r="E170" s="20"/>
      <c r="F170" s="20"/>
      <c r="G170" s="149">
        <f>G171</f>
        <v>4912.5</v>
      </c>
      <c r="H170" s="149">
        <f aca="true" t="shared" si="12" ref="H170:I173">H171</f>
        <v>4912.5</v>
      </c>
      <c r="I170" s="149">
        <f t="shared" si="12"/>
        <v>4912.5</v>
      </c>
    </row>
    <row r="171" spans="1:9" s="1" customFormat="1" ht="57" customHeight="1">
      <c r="A171" s="7" t="s">
        <v>328</v>
      </c>
      <c r="B171" s="20" t="s">
        <v>249</v>
      </c>
      <c r="C171" s="20" t="s">
        <v>168</v>
      </c>
      <c r="D171" s="20" t="s">
        <v>141</v>
      </c>
      <c r="E171" s="20" t="s">
        <v>252</v>
      </c>
      <c r="F171" s="20"/>
      <c r="G171" s="149">
        <f>G172</f>
        <v>4912.5</v>
      </c>
      <c r="H171" s="149">
        <f t="shared" si="12"/>
        <v>4912.5</v>
      </c>
      <c r="I171" s="149">
        <f t="shared" si="12"/>
        <v>4912.5</v>
      </c>
    </row>
    <row r="172" spans="1:9" s="1" customFormat="1" ht="24.75" customHeight="1">
      <c r="A172" s="7" t="s">
        <v>274</v>
      </c>
      <c r="B172" s="20" t="s">
        <v>249</v>
      </c>
      <c r="C172" s="20" t="s">
        <v>168</v>
      </c>
      <c r="D172" s="20" t="s">
        <v>141</v>
      </c>
      <c r="E172" s="20" t="s">
        <v>273</v>
      </c>
      <c r="F172" s="20"/>
      <c r="G172" s="149">
        <f>G173</f>
        <v>4912.5</v>
      </c>
      <c r="H172" s="149">
        <f t="shared" si="12"/>
        <v>4912.5</v>
      </c>
      <c r="I172" s="149">
        <f t="shared" si="12"/>
        <v>4912.5</v>
      </c>
    </row>
    <row r="173" spans="1:9" s="1" customFormat="1" ht="36" customHeight="1">
      <c r="A173" s="7" t="s">
        <v>330</v>
      </c>
      <c r="B173" s="20" t="s">
        <v>249</v>
      </c>
      <c r="C173" s="20" t="s">
        <v>168</v>
      </c>
      <c r="D173" s="20" t="s">
        <v>141</v>
      </c>
      <c r="E173" s="20" t="s">
        <v>331</v>
      </c>
      <c r="F173" s="20"/>
      <c r="G173" s="149">
        <f>G174</f>
        <v>4912.5</v>
      </c>
      <c r="H173" s="149">
        <f t="shared" si="12"/>
        <v>4912.5</v>
      </c>
      <c r="I173" s="149">
        <f t="shared" si="12"/>
        <v>4912.5</v>
      </c>
    </row>
    <row r="174" spans="1:9" s="1" customFormat="1" ht="69.75" customHeight="1">
      <c r="A174" s="7" t="s">
        <v>539</v>
      </c>
      <c r="B174" s="20" t="s">
        <v>249</v>
      </c>
      <c r="C174" s="20" t="s">
        <v>168</v>
      </c>
      <c r="D174" s="20" t="s">
        <v>141</v>
      </c>
      <c r="E174" s="20" t="s">
        <v>329</v>
      </c>
      <c r="F174" s="20" t="s">
        <v>150</v>
      </c>
      <c r="G174" s="149">
        <v>4912.5</v>
      </c>
      <c r="H174" s="149">
        <v>4912.5</v>
      </c>
      <c r="I174" s="149">
        <v>4912.5</v>
      </c>
    </row>
    <row r="175" spans="1:9" s="1" customFormat="1" ht="24.75" customHeight="1">
      <c r="A175" s="7" t="s">
        <v>332</v>
      </c>
      <c r="B175" s="20" t="s">
        <v>249</v>
      </c>
      <c r="C175" s="20" t="s">
        <v>168</v>
      </c>
      <c r="D175" s="20" t="s">
        <v>142</v>
      </c>
      <c r="E175" s="20"/>
      <c r="F175" s="20"/>
      <c r="G175" s="149">
        <f>G176</f>
        <v>0</v>
      </c>
      <c r="H175" s="149">
        <f aca="true" t="shared" si="13" ref="H175:I178">H176</f>
        <v>0</v>
      </c>
      <c r="I175" s="149">
        <f t="shared" si="13"/>
        <v>0</v>
      </c>
    </row>
    <row r="176" spans="1:9" s="1" customFormat="1" ht="59.25" customHeight="1">
      <c r="A176" s="7" t="s">
        <v>328</v>
      </c>
      <c r="B176" s="20" t="s">
        <v>249</v>
      </c>
      <c r="C176" s="20" t="s">
        <v>168</v>
      </c>
      <c r="D176" s="20" t="s">
        <v>142</v>
      </c>
      <c r="E176" s="20" t="s">
        <v>252</v>
      </c>
      <c r="F176" s="20"/>
      <c r="G176" s="149">
        <f>G177</f>
        <v>0</v>
      </c>
      <c r="H176" s="149">
        <f t="shared" si="13"/>
        <v>0</v>
      </c>
      <c r="I176" s="149">
        <f t="shared" si="13"/>
        <v>0</v>
      </c>
    </row>
    <row r="177" spans="1:9" s="1" customFormat="1" ht="24.75" customHeight="1">
      <c r="A177" s="7" t="s">
        <v>274</v>
      </c>
      <c r="B177" s="20" t="s">
        <v>249</v>
      </c>
      <c r="C177" s="20" t="s">
        <v>168</v>
      </c>
      <c r="D177" s="20" t="s">
        <v>142</v>
      </c>
      <c r="E177" s="20" t="s">
        <v>273</v>
      </c>
      <c r="F177" s="20"/>
      <c r="G177" s="149">
        <f>G178</f>
        <v>0</v>
      </c>
      <c r="H177" s="149">
        <f t="shared" si="13"/>
        <v>0</v>
      </c>
      <c r="I177" s="149">
        <f t="shared" si="13"/>
        <v>0</v>
      </c>
    </row>
    <row r="178" spans="1:9" s="1" customFormat="1" ht="77.25" customHeight="1">
      <c r="A178" s="7" t="s">
        <v>268</v>
      </c>
      <c r="B178" s="20" t="s">
        <v>249</v>
      </c>
      <c r="C178" s="20" t="s">
        <v>168</v>
      </c>
      <c r="D178" s="20" t="s">
        <v>142</v>
      </c>
      <c r="E178" s="20" t="s">
        <v>333</v>
      </c>
      <c r="F178" s="20"/>
      <c r="G178" s="149">
        <f>G179</f>
        <v>0</v>
      </c>
      <c r="H178" s="149">
        <f t="shared" si="13"/>
        <v>0</v>
      </c>
      <c r="I178" s="149">
        <f t="shared" si="13"/>
        <v>0</v>
      </c>
    </row>
    <row r="179" spans="1:9" s="1" customFormat="1" ht="50.25" customHeight="1">
      <c r="A179" s="7" t="s">
        <v>385</v>
      </c>
      <c r="B179" s="20" t="s">
        <v>249</v>
      </c>
      <c r="C179" s="20" t="s">
        <v>168</v>
      </c>
      <c r="D179" s="20" t="s">
        <v>142</v>
      </c>
      <c r="E179" s="20" t="s">
        <v>334</v>
      </c>
      <c r="F179" s="20" t="s">
        <v>160</v>
      </c>
      <c r="G179" s="149">
        <v>0</v>
      </c>
      <c r="H179" s="149">
        <v>0</v>
      </c>
      <c r="I179" s="149">
        <v>0</v>
      </c>
    </row>
    <row r="180" spans="1:9" s="1" customFormat="1" ht="22.5" customHeight="1">
      <c r="A180" s="7" t="s">
        <v>135</v>
      </c>
      <c r="B180" s="20" t="s">
        <v>249</v>
      </c>
      <c r="C180" s="20" t="s">
        <v>147</v>
      </c>
      <c r="D180" s="20"/>
      <c r="E180" s="20"/>
      <c r="F180" s="20"/>
      <c r="G180" s="149">
        <f>G181+G186+G191</f>
        <v>794.2</v>
      </c>
      <c r="H180" s="149">
        <f>H181+H186+H191</f>
        <v>1211.3</v>
      </c>
      <c r="I180" s="149">
        <f>I181+I186+I191</f>
        <v>1228.5</v>
      </c>
    </row>
    <row r="181" spans="1:9" s="1" customFormat="1" ht="19.5" customHeight="1">
      <c r="A181" s="7" t="s">
        <v>136</v>
      </c>
      <c r="B181" s="20" t="s">
        <v>249</v>
      </c>
      <c r="C181" s="20" t="s">
        <v>147</v>
      </c>
      <c r="D181" s="20" t="s">
        <v>141</v>
      </c>
      <c r="E181" s="20"/>
      <c r="F181" s="20"/>
      <c r="G181" s="149">
        <f>G182</f>
        <v>290.2</v>
      </c>
      <c r="H181" s="149">
        <f aca="true" t="shared" si="14" ref="H181:I184">H182</f>
        <v>307.3</v>
      </c>
      <c r="I181" s="149">
        <f t="shared" si="14"/>
        <v>324.5</v>
      </c>
    </row>
    <row r="182" spans="1:9" s="1" customFormat="1" ht="57.75" customHeight="1">
      <c r="A182" s="7" t="s">
        <v>328</v>
      </c>
      <c r="B182" s="20" t="s">
        <v>249</v>
      </c>
      <c r="C182" s="20" t="s">
        <v>147</v>
      </c>
      <c r="D182" s="20" t="s">
        <v>141</v>
      </c>
      <c r="E182" s="20" t="s">
        <v>252</v>
      </c>
      <c r="F182" s="20"/>
      <c r="G182" s="149">
        <f>G183</f>
        <v>290.2</v>
      </c>
      <c r="H182" s="149">
        <f t="shared" si="14"/>
        <v>307.3</v>
      </c>
      <c r="I182" s="149">
        <f t="shared" si="14"/>
        <v>324.5</v>
      </c>
    </row>
    <row r="183" spans="1:9" s="1" customFormat="1" ht="19.5" customHeight="1">
      <c r="A183" s="7" t="s">
        <v>335</v>
      </c>
      <c r="B183" s="20" t="s">
        <v>249</v>
      </c>
      <c r="C183" s="20" t="s">
        <v>147</v>
      </c>
      <c r="D183" s="20" t="s">
        <v>141</v>
      </c>
      <c r="E183" s="20" t="s">
        <v>337</v>
      </c>
      <c r="F183" s="20"/>
      <c r="G183" s="149">
        <f>G184</f>
        <v>290.2</v>
      </c>
      <c r="H183" s="149">
        <f t="shared" si="14"/>
        <v>307.3</v>
      </c>
      <c r="I183" s="149">
        <f t="shared" si="14"/>
        <v>324.5</v>
      </c>
    </row>
    <row r="184" spans="1:9" s="1" customFormat="1" ht="30.75" customHeight="1">
      <c r="A184" s="7" t="s">
        <v>336</v>
      </c>
      <c r="B184" s="20" t="s">
        <v>249</v>
      </c>
      <c r="C184" s="20" t="s">
        <v>147</v>
      </c>
      <c r="D184" s="20" t="s">
        <v>141</v>
      </c>
      <c r="E184" s="20" t="s">
        <v>338</v>
      </c>
      <c r="F184" s="20"/>
      <c r="G184" s="149">
        <f>G185</f>
        <v>290.2</v>
      </c>
      <c r="H184" s="149">
        <f t="shared" si="14"/>
        <v>307.3</v>
      </c>
      <c r="I184" s="149">
        <f t="shared" si="14"/>
        <v>324.5</v>
      </c>
    </row>
    <row r="185" spans="1:9" s="1" customFormat="1" ht="51" customHeight="1">
      <c r="A185" s="17" t="s">
        <v>340</v>
      </c>
      <c r="B185" s="20" t="s">
        <v>249</v>
      </c>
      <c r="C185" s="20" t="s">
        <v>147</v>
      </c>
      <c r="D185" s="20" t="s">
        <v>141</v>
      </c>
      <c r="E185" s="20" t="s">
        <v>339</v>
      </c>
      <c r="F185" s="20" t="s">
        <v>169</v>
      </c>
      <c r="G185" s="149">
        <v>290.2</v>
      </c>
      <c r="H185" s="149">
        <v>307.3</v>
      </c>
      <c r="I185" s="149">
        <v>324.5</v>
      </c>
    </row>
    <row r="186" spans="1:9" s="1" customFormat="1" ht="27" customHeight="1">
      <c r="A186" s="17" t="s">
        <v>170</v>
      </c>
      <c r="B186" s="20" t="s">
        <v>249</v>
      </c>
      <c r="C186" s="20" t="s">
        <v>147</v>
      </c>
      <c r="D186" s="20" t="s">
        <v>146</v>
      </c>
      <c r="E186" s="20"/>
      <c r="F186" s="20"/>
      <c r="G186" s="149">
        <f>G187</f>
        <v>504</v>
      </c>
      <c r="H186" s="149">
        <f aca="true" t="shared" si="15" ref="H186:I189">H187</f>
        <v>504</v>
      </c>
      <c r="I186" s="149">
        <f t="shared" si="15"/>
        <v>504</v>
      </c>
    </row>
    <row r="187" spans="1:9" s="1" customFormat="1" ht="57.75" customHeight="1">
      <c r="A187" s="17" t="s">
        <v>328</v>
      </c>
      <c r="B187" s="20" t="s">
        <v>249</v>
      </c>
      <c r="C187" s="20" t="s">
        <v>147</v>
      </c>
      <c r="D187" s="20" t="s">
        <v>146</v>
      </c>
      <c r="E187" s="20" t="s">
        <v>252</v>
      </c>
      <c r="F187" s="20"/>
      <c r="G187" s="149">
        <f>G188</f>
        <v>504</v>
      </c>
      <c r="H187" s="149">
        <f t="shared" si="15"/>
        <v>504</v>
      </c>
      <c r="I187" s="149">
        <f t="shared" si="15"/>
        <v>504</v>
      </c>
    </row>
    <row r="188" spans="1:9" s="1" customFormat="1" ht="21.75" customHeight="1">
      <c r="A188" s="17" t="s">
        <v>335</v>
      </c>
      <c r="B188" s="20" t="s">
        <v>249</v>
      </c>
      <c r="C188" s="20" t="s">
        <v>147</v>
      </c>
      <c r="D188" s="20" t="s">
        <v>146</v>
      </c>
      <c r="E188" s="20" t="s">
        <v>337</v>
      </c>
      <c r="F188" s="20"/>
      <c r="G188" s="149">
        <f>G189</f>
        <v>504</v>
      </c>
      <c r="H188" s="149">
        <f t="shared" si="15"/>
        <v>504</v>
      </c>
      <c r="I188" s="149">
        <f t="shared" si="15"/>
        <v>504</v>
      </c>
    </row>
    <row r="189" spans="1:9" s="1" customFormat="1" ht="35.25" customHeight="1">
      <c r="A189" s="17" t="s">
        <v>336</v>
      </c>
      <c r="B189" s="20" t="s">
        <v>249</v>
      </c>
      <c r="C189" s="20" t="s">
        <v>147</v>
      </c>
      <c r="D189" s="20" t="s">
        <v>146</v>
      </c>
      <c r="E189" s="20" t="s">
        <v>338</v>
      </c>
      <c r="F189" s="20"/>
      <c r="G189" s="149">
        <f>G190</f>
        <v>504</v>
      </c>
      <c r="H189" s="149">
        <f t="shared" si="15"/>
        <v>504</v>
      </c>
      <c r="I189" s="149">
        <f t="shared" si="15"/>
        <v>504</v>
      </c>
    </row>
    <row r="190" spans="1:9" s="1" customFormat="1" ht="60" customHeight="1">
      <c r="A190" s="17" t="s">
        <v>342</v>
      </c>
      <c r="B190" s="20" t="s">
        <v>249</v>
      </c>
      <c r="C190" s="20" t="s">
        <v>147</v>
      </c>
      <c r="D190" s="20" t="s">
        <v>146</v>
      </c>
      <c r="E190" s="20" t="s">
        <v>341</v>
      </c>
      <c r="F190" s="20" t="s">
        <v>169</v>
      </c>
      <c r="G190" s="149">
        <v>504</v>
      </c>
      <c r="H190" s="149">
        <v>504</v>
      </c>
      <c r="I190" s="149">
        <v>504</v>
      </c>
    </row>
    <row r="191" spans="1:9" s="1" customFormat="1" ht="24.75" customHeight="1">
      <c r="A191" s="17" t="s">
        <v>183</v>
      </c>
      <c r="B191" s="20" t="s">
        <v>249</v>
      </c>
      <c r="C191" s="20" t="s">
        <v>147</v>
      </c>
      <c r="D191" s="20" t="s">
        <v>181</v>
      </c>
      <c r="E191" s="20"/>
      <c r="F191" s="20"/>
      <c r="G191" s="149">
        <f>G192</f>
        <v>0</v>
      </c>
      <c r="H191" s="149">
        <f aca="true" t="shared" si="16" ref="H191:I194">H192</f>
        <v>400</v>
      </c>
      <c r="I191" s="149">
        <f t="shared" si="16"/>
        <v>400</v>
      </c>
    </row>
    <row r="192" spans="1:9" s="1" customFormat="1" ht="54.75" customHeight="1">
      <c r="A192" s="17" t="s">
        <v>345</v>
      </c>
      <c r="B192" s="20" t="s">
        <v>249</v>
      </c>
      <c r="C192" s="20" t="s">
        <v>147</v>
      </c>
      <c r="D192" s="20" t="s">
        <v>181</v>
      </c>
      <c r="E192" s="20" t="s">
        <v>252</v>
      </c>
      <c r="F192" s="20"/>
      <c r="G192" s="149">
        <f>G193</f>
        <v>0</v>
      </c>
      <c r="H192" s="149">
        <f t="shared" si="16"/>
        <v>400</v>
      </c>
      <c r="I192" s="149">
        <f t="shared" si="16"/>
        <v>400</v>
      </c>
    </row>
    <row r="193" spans="1:9" s="1" customFormat="1" ht="24.75" customHeight="1">
      <c r="A193" s="17" t="s">
        <v>335</v>
      </c>
      <c r="B193" s="20" t="s">
        <v>249</v>
      </c>
      <c r="C193" s="20" t="s">
        <v>147</v>
      </c>
      <c r="D193" s="20" t="s">
        <v>181</v>
      </c>
      <c r="E193" s="20" t="s">
        <v>337</v>
      </c>
      <c r="F193" s="20"/>
      <c r="G193" s="149">
        <f>G194</f>
        <v>0</v>
      </c>
      <c r="H193" s="149">
        <f t="shared" si="16"/>
        <v>400</v>
      </c>
      <c r="I193" s="149">
        <f t="shared" si="16"/>
        <v>400</v>
      </c>
    </row>
    <row r="194" spans="1:9" s="1" customFormat="1" ht="71.25" customHeight="1">
      <c r="A194" s="17" t="s">
        <v>268</v>
      </c>
      <c r="B194" s="20" t="s">
        <v>249</v>
      </c>
      <c r="C194" s="20" t="s">
        <v>147</v>
      </c>
      <c r="D194" s="20" t="s">
        <v>181</v>
      </c>
      <c r="E194" s="20" t="s">
        <v>343</v>
      </c>
      <c r="F194" s="20"/>
      <c r="G194" s="149">
        <f>G195</f>
        <v>0</v>
      </c>
      <c r="H194" s="149">
        <f t="shared" si="16"/>
        <v>400</v>
      </c>
      <c r="I194" s="149">
        <f t="shared" si="16"/>
        <v>400</v>
      </c>
    </row>
    <row r="195" spans="1:9" s="1" customFormat="1" ht="47.25" customHeight="1">
      <c r="A195" s="17" t="s">
        <v>385</v>
      </c>
      <c r="B195" s="20" t="s">
        <v>249</v>
      </c>
      <c r="C195" s="20" t="s">
        <v>147</v>
      </c>
      <c r="D195" s="20" t="s">
        <v>181</v>
      </c>
      <c r="E195" s="20" t="s">
        <v>344</v>
      </c>
      <c r="F195" s="20" t="s">
        <v>160</v>
      </c>
      <c r="G195" s="149">
        <v>0</v>
      </c>
      <c r="H195" s="149">
        <v>400</v>
      </c>
      <c r="I195" s="149">
        <v>400</v>
      </c>
    </row>
    <row r="196" spans="1:9" ht="18.75">
      <c r="A196" s="17" t="s">
        <v>116</v>
      </c>
      <c r="B196" s="20" t="s">
        <v>249</v>
      </c>
      <c r="C196" s="20" t="s">
        <v>157</v>
      </c>
      <c r="D196" s="20"/>
      <c r="E196" s="20"/>
      <c r="F196" s="20"/>
      <c r="G196" s="149">
        <f>G197</f>
        <v>0</v>
      </c>
      <c r="H196" s="149">
        <f aca="true" t="shared" si="17" ref="H196:I200">H197</f>
        <v>0</v>
      </c>
      <c r="I196" s="149">
        <f t="shared" si="17"/>
        <v>0</v>
      </c>
    </row>
    <row r="197" spans="1:9" ht="18.75">
      <c r="A197" s="17" t="s">
        <v>117</v>
      </c>
      <c r="B197" s="20" t="s">
        <v>249</v>
      </c>
      <c r="C197" s="20" t="s">
        <v>157</v>
      </c>
      <c r="D197" s="20" t="s">
        <v>141</v>
      </c>
      <c r="E197" s="20"/>
      <c r="F197" s="20"/>
      <c r="G197" s="149">
        <f>G198</f>
        <v>0</v>
      </c>
      <c r="H197" s="149">
        <f t="shared" si="17"/>
        <v>0</v>
      </c>
      <c r="I197" s="149">
        <f t="shared" si="17"/>
        <v>0</v>
      </c>
    </row>
    <row r="198" spans="1:9" ht="38.25">
      <c r="A198" s="17" t="s">
        <v>494</v>
      </c>
      <c r="B198" s="20" t="s">
        <v>249</v>
      </c>
      <c r="C198" s="20" t="s">
        <v>157</v>
      </c>
      <c r="D198" s="20" t="s">
        <v>141</v>
      </c>
      <c r="E198" s="20" t="s">
        <v>252</v>
      </c>
      <c r="F198" s="20"/>
      <c r="G198" s="149">
        <f>G199</f>
        <v>0</v>
      </c>
      <c r="H198" s="149">
        <f t="shared" si="17"/>
        <v>0</v>
      </c>
      <c r="I198" s="149">
        <f t="shared" si="17"/>
        <v>0</v>
      </c>
    </row>
    <row r="199" spans="1:9" ht="25.5">
      <c r="A199" s="17" t="s">
        <v>495</v>
      </c>
      <c r="B199" s="20" t="s">
        <v>249</v>
      </c>
      <c r="C199" s="20" t="s">
        <v>157</v>
      </c>
      <c r="D199" s="20" t="s">
        <v>141</v>
      </c>
      <c r="E199" s="20" t="s">
        <v>253</v>
      </c>
      <c r="F199" s="20"/>
      <c r="G199" s="149">
        <f>G200</f>
        <v>0</v>
      </c>
      <c r="H199" s="149">
        <f t="shared" si="17"/>
        <v>0</v>
      </c>
      <c r="I199" s="149">
        <f t="shared" si="17"/>
        <v>0</v>
      </c>
    </row>
    <row r="200" spans="1:9" ht="25.5">
      <c r="A200" s="17" t="s">
        <v>511</v>
      </c>
      <c r="B200" s="20" t="s">
        <v>249</v>
      </c>
      <c r="C200" s="20" t="s">
        <v>157</v>
      </c>
      <c r="D200" s="20" t="s">
        <v>141</v>
      </c>
      <c r="E200" s="20" t="s">
        <v>513</v>
      </c>
      <c r="F200" s="20"/>
      <c r="G200" s="149">
        <f>G201</f>
        <v>0</v>
      </c>
      <c r="H200" s="149">
        <f t="shared" si="17"/>
        <v>0</v>
      </c>
      <c r="I200" s="149">
        <f t="shared" si="17"/>
        <v>0</v>
      </c>
    </row>
    <row r="201" spans="1:9" ht="25.5">
      <c r="A201" s="17" t="s">
        <v>512</v>
      </c>
      <c r="B201" s="20" t="s">
        <v>249</v>
      </c>
      <c r="C201" s="20" t="s">
        <v>157</v>
      </c>
      <c r="D201" s="20" t="s">
        <v>141</v>
      </c>
      <c r="E201" s="20" t="s">
        <v>514</v>
      </c>
      <c r="F201" s="20" t="s">
        <v>515</v>
      </c>
      <c r="G201" s="149">
        <v>0</v>
      </c>
      <c r="H201" s="149">
        <v>0</v>
      </c>
      <c r="I201" s="149">
        <v>0</v>
      </c>
    </row>
  </sheetData>
  <sheetProtection/>
  <autoFilter ref="A14:I195"/>
  <mergeCells count="2">
    <mergeCell ref="A9:I9"/>
    <mergeCell ref="A10:I10"/>
  </mergeCells>
  <printOptions/>
  <pageMargins left="0.7874015748031497" right="0.35433070866141736" top="0.3937007874015748" bottom="0.3937007874015748" header="0.5118110236220472" footer="0.5118110236220472"/>
  <pageSetup horizontalDpi="600" verticalDpi="600" orientation="portrait" paperSize="9" scale="55" r:id="rId1"/>
  <rowBreaks count="3" manualBreakCount="3">
    <brk id="42" max="8" man="1"/>
    <brk id="76" max="8" man="1"/>
    <brk id="107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9"/>
  <sheetViews>
    <sheetView view="pageBreakPreview" zoomScale="115" zoomScaleSheetLayoutView="115" zoomScalePageLayoutView="0" workbookViewId="0" topLeftCell="A1">
      <selection activeCell="F164" sqref="F164:H164"/>
    </sheetView>
  </sheetViews>
  <sheetFormatPr defaultColWidth="9.00390625" defaultRowHeight="12.75"/>
  <cols>
    <col min="1" max="1" width="50.125" style="0" customWidth="1"/>
    <col min="4" max="4" width="17.25390625" style="0" customWidth="1"/>
    <col min="5" max="5" width="5.375" style="0" customWidth="1"/>
    <col min="6" max="6" width="18.125" style="0" customWidth="1"/>
    <col min="7" max="7" width="18.00390625" style="0" customWidth="1"/>
    <col min="8" max="8" width="17.625" style="0" customWidth="1"/>
    <col min="9" max="9" width="20.875" style="0" customWidth="1"/>
    <col min="10" max="10" width="14.00390625" style="0" customWidth="1"/>
    <col min="11" max="11" width="12.75390625" style="0" customWidth="1"/>
  </cols>
  <sheetData>
    <row r="1" spans="1:8" ht="15">
      <c r="A1" s="5"/>
      <c r="B1" s="5"/>
      <c r="C1" s="62"/>
      <c r="D1" s="62"/>
      <c r="E1" s="62"/>
      <c r="F1" s="62" t="s">
        <v>532</v>
      </c>
      <c r="G1" s="5"/>
      <c r="H1" s="5">
        <f>'приложение 7 (1)'!I1</f>
        <v>0</v>
      </c>
    </row>
    <row r="2" spans="1:8" ht="15">
      <c r="A2" s="14"/>
      <c r="B2" s="5"/>
      <c r="C2" s="40"/>
      <c r="D2" s="40"/>
      <c r="E2" s="40"/>
      <c r="F2" s="40" t="s">
        <v>151</v>
      </c>
      <c r="G2" s="5"/>
      <c r="H2" s="5"/>
    </row>
    <row r="3" spans="1:8" ht="15">
      <c r="A3" s="5"/>
      <c r="B3" s="5"/>
      <c r="C3" s="40"/>
      <c r="D3" s="40"/>
      <c r="E3" s="40"/>
      <c r="F3" s="40" t="s">
        <v>152</v>
      </c>
      <c r="G3" s="5"/>
      <c r="H3" s="5"/>
    </row>
    <row r="4" spans="1:8" ht="15">
      <c r="A4" s="5"/>
      <c r="B4" s="5"/>
      <c r="C4" s="40"/>
      <c r="D4" s="40"/>
      <c r="E4" s="40"/>
      <c r="F4" s="40" t="s">
        <v>153</v>
      </c>
      <c r="G4" s="5"/>
      <c r="H4" s="5"/>
    </row>
    <row r="5" spans="1:8" ht="15">
      <c r="A5" s="5"/>
      <c r="B5" s="5"/>
      <c r="C5" s="40"/>
      <c r="D5" s="40"/>
      <c r="E5" s="40"/>
      <c r="F5" s="40" t="s">
        <v>154</v>
      </c>
      <c r="G5" s="5"/>
      <c r="H5" s="5"/>
    </row>
    <row r="6" spans="1:8" ht="15">
      <c r="A6" s="5"/>
      <c r="B6" s="5"/>
      <c r="C6" s="40"/>
      <c r="D6" s="40"/>
      <c r="E6" s="40"/>
      <c r="F6" s="40" t="str">
        <f>'приложение 7 (1)'!G6</f>
        <v>от "25" декабря 2020 года №69</v>
      </c>
      <c r="G6" s="5"/>
      <c r="H6" s="5"/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5"/>
      <c r="B8" s="14"/>
      <c r="C8" s="14"/>
      <c r="D8" s="14"/>
      <c r="E8" s="5"/>
      <c r="F8" s="5"/>
      <c r="G8" s="5"/>
      <c r="H8" s="5"/>
    </row>
    <row r="9" spans="1:8" ht="63.75" customHeight="1">
      <c r="A9" s="169" t="s">
        <v>12</v>
      </c>
      <c r="B9" s="169"/>
      <c r="C9" s="169"/>
      <c r="D9" s="169"/>
      <c r="E9" s="169"/>
      <c r="F9" s="169"/>
      <c r="G9" s="169"/>
      <c r="H9" s="169"/>
    </row>
    <row r="10" spans="1:8" ht="18.75">
      <c r="A10" s="169" t="str">
        <f>'приложение 7 (1)'!A10:I10</f>
        <v> на 2021 год и на плановый период 2022 и 2023 годов</v>
      </c>
      <c r="B10" s="169"/>
      <c r="C10" s="169"/>
      <c r="D10" s="169"/>
      <c r="E10" s="169"/>
      <c r="F10" s="169"/>
      <c r="G10" s="169"/>
      <c r="H10" s="169"/>
    </row>
    <row r="11" spans="1:8" ht="12.75">
      <c r="A11" s="5"/>
      <c r="B11" s="5"/>
      <c r="C11" s="5"/>
      <c r="D11" s="5"/>
      <c r="E11" s="5"/>
      <c r="F11" s="5"/>
      <c r="G11" s="5"/>
      <c r="H11" s="5" t="s">
        <v>180</v>
      </c>
    </row>
    <row r="12" spans="1:8" s="39" customFormat="1" ht="30.75" customHeight="1">
      <c r="A12" s="23" t="s">
        <v>137</v>
      </c>
      <c r="B12" s="23" t="s">
        <v>139</v>
      </c>
      <c r="C12" s="23" t="s">
        <v>138</v>
      </c>
      <c r="D12" s="23" t="s">
        <v>149</v>
      </c>
      <c r="E12" s="23" t="s">
        <v>148</v>
      </c>
      <c r="F12" s="24" t="s">
        <v>11</v>
      </c>
      <c r="G12" s="24" t="s">
        <v>48</v>
      </c>
      <c r="H12" s="24" t="s">
        <v>114</v>
      </c>
    </row>
    <row r="13" spans="1:8" ht="13.5" customHeight="1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6">
        <v>6</v>
      </c>
      <c r="G13" s="16">
        <v>7</v>
      </c>
      <c r="H13" s="16">
        <v>8</v>
      </c>
    </row>
    <row r="14" spans="1:11" s="47" customFormat="1" ht="18.75">
      <c r="A14" s="45" t="s">
        <v>140</v>
      </c>
      <c r="B14" s="46"/>
      <c r="C14" s="46"/>
      <c r="D14" s="46"/>
      <c r="E14" s="46"/>
      <c r="F14" s="94">
        <f>F15+F50+F68+F96+F167+F178+F194</f>
        <v>877742.54</v>
      </c>
      <c r="G14" s="94">
        <f>G15+G50+G68+G96+G167+G178+G194</f>
        <v>331666.69999999995</v>
      </c>
      <c r="H14" s="94">
        <f>H15+H50+H68+H96+H167+H178+H194</f>
        <v>120781.6</v>
      </c>
      <c r="I14" s="109">
        <f>'приложение 7 (1)'!G16</f>
        <v>877742.54</v>
      </c>
      <c r="J14" s="109">
        <f>'приложение 7 (1)'!H16</f>
        <v>331666.69999999995</v>
      </c>
      <c r="K14" s="109">
        <f>'приложение 7 (1)'!I16</f>
        <v>120781.6</v>
      </c>
    </row>
    <row r="15" spans="1:11" s="1" customFormat="1" ht="18.75">
      <c r="A15" s="51" t="s">
        <v>173</v>
      </c>
      <c r="B15" s="20" t="s">
        <v>141</v>
      </c>
      <c r="C15" s="20"/>
      <c r="D15" s="52"/>
      <c r="E15" s="53"/>
      <c r="F15" s="95">
        <f>F16+F26+F33+F38</f>
        <v>29943.600000000002</v>
      </c>
      <c r="G15" s="95">
        <f>G16+G26+G33+G38</f>
        <v>20279.2</v>
      </c>
      <c r="H15" s="95">
        <f>H16+H26+H33+H38</f>
        <v>20781</v>
      </c>
      <c r="I15" s="118">
        <f>I14-F14</f>
        <v>0</v>
      </c>
      <c r="J15" s="118">
        <f>J14-G14</f>
        <v>0</v>
      </c>
      <c r="K15" s="118">
        <f>K14-H14</f>
        <v>0</v>
      </c>
    </row>
    <row r="16" spans="1:11" s="1" customFormat="1" ht="43.5" customHeight="1">
      <c r="A16" s="17" t="s">
        <v>248</v>
      </c>
      <c r="B16" s="20" t="s">
        <v>141</v>
      </c>
      <c r="C16" s="20" t="s">
        <v>142</v>
      </c>
      <c r="D16" s="20"/>
      <c r="E16" s="53"/>
      <c r="F16" s="95">
        <f>F20+F21+F22+F24+F25</f>
        <v>7572.299999999999</v>
      </c>
      <c r="G16" s="95">
        <f>G20+G21+G22+G24+G25</f>
        <v>7441.900000000001</v>
      </c>
      <c r="H16" s="95">
        <f>H20+H21+H22+H24+H25</f>
        <v>7506.300000000001</v>
      </c>
      <c r="I16" s="118">
        <f>'приложение 7 (1)'!G17-'приложение 8(1)'!F15</f>
        <v>0</v>
      </c>
      <c r="J16" s="118">
        <f>'приложение 7 (1)'!H17-'приложение 8(1)'!G15</f>
        <v>0</v>
      </c>
      <c r="K16" s="118">
        <f>'приложение 7 (1)'!I17-'приложение 8(1)'!H15</f>
        <v>0</v>
      </c>
    </row>
    <row r="17" spans="1:8" s="1" customFormat="1" ht="53.25" customHeight="1">
      <c r="A17" s="17" t="s">
        <v>345</v>
      </c>
      <c r="B17" s="20" t="s">
        <v>141</v>
      </c>
      <c r="C17" s="20" t="s">
        <v>142</v>
      </c>
      <c r="D17" s="20" t="s">
        <v>252</v>
      </c>
      <c r="E17" s="53"/>
      <c r="F17" s="95">
        <f>F18</f>
        <v>7572.299999999999</v>
      </c>
      <c r="G17" s="95">
        <f>G18</f>
        <v>7441.9</v>
      </c>
      <c r="H17" s="95">
        <f>H18</f>
        <v>7506.3</v>
      </c>
    </row>
    <row r="18" spans="1:8" s="1" customFormat="1" ht="29.25" customHeight="1">
      <c r="A18" s="17" t="s">
        <v>255</v>
      </c>
      <c r="B18" s="20" t="s">
        <v>141</v>
      </c>
      <c r="C18" s="20" t="s">
        <v>142</v>
      </c>
      <c r="D18" s="20" t="s">
        <v>253</v>
      </c>
      <c r="E18" s="53"/>
      <c r="F18" s="95">
        <f>F19+F23</f>
        <v>7572.299999999999</v>
      </c>
      <c r="G18" s="95">
        <f>G19+G23</f>
        <v>7441.9</v>
      </c>
      <c r="H18" s="95">
        <f>H19+H23</f>
        <v>7506.3</v>
      </c>
    </row>
    <row r="19" spans="1:8" s="1" customFormat="1" ht="30.75" customHeight="1">
      <c r="A19" s="17" t="s">
        <v>256</v>
      </c>
      <c r="B19" s="20" t="s">
        <v>141</v>
      </c>
      <c r="C19" s="20" t="s">
        <v>142</v>
      </c>
      <c r="D19" s="20" t="s">
        <v>254</v>
      </c>
      <c r="E19" s="53"/>
      <c r="F19" s="95">
        <f>F20+F21+F22</f>
        <v>5447.9</v>
      </c>
      <c r="G19" s="95">
        <f>G20+G21+G22</f>
        <v>5316.2</v>
      </c>
      <c r="H19" s="95">
        <f>H20+H21+H22</f>
        <v>5379.3</v>
      </c>
    </row>
    <row r="20" spans="1:8" s="1" customFormat="1" ht="80.25" customHeight="1">
      <c r="A20" s="17" t="s">
        <v>257</v>
      </c>
      <c r="B20" s="20" t="s">
        <v>141</v>
      </c>
      <c r="C20" s="20" t="s">
        <v>142</v>
      </c>
      <c r="D20" s="20" t="s">
        <v>258</v>
      </c>
      <c r="E20" s="20" t="s">
        <v>162</v>
      </c>
      <c r="F20" s="95">
        <f>'приложение 7 (1)'!G22</f>
        <v>3512.3</v>
      </c>
      <c r="G20" s="95">
        <f>'приложение 7 (1)'!H22</f>
        <v>3512.3</v>
      </c>
      <c r="H20" s="95">
        <f>'приложение 7 (1)'!I22</f>
        <v>3512.3</v>
      </c>
    </row>
    <row r="21" spans="1:8" s="1" customFormat="1" ht="43.5" customHeight="1">
      <c r="A21" s="17" t="s">
        <v>272</v>
      </c>
      <c r="B21" s="20" t="s">
        <v>141</v>
      </c>
      <c r="C21" s="20" t="s">
        <v>142</v>
      </c>
      <c r="D21" s="20" t="s">
        <v>258</v>
      </c>
      <c r="E21" s="20" t="s">
        <v>160</v>
      </c>
      <c r="F21" s="95">
        <f>'приложение 7 (1)'!G23</f>
        <v>1875.6</v>
      </c>
      <c r="G21" s="95">
        <f>'приложение 7 (1)'!H23</f>
        <v>1767.5</v>
      </c>
      <c r="H21" s="95">
        <f>'приложение 7 (1)'!I23</f>
        <v>1829.2</v>
      </c>
    </row>
    <row r="22" spans="1:8" s="1" customFormat="1" ht="32.25" customHeight="1">
      <c r="A22" s="17" t="s">
        <v>259</v>
      </c>
      <c r="B22" s="20" t="s">
        <v>141</v>
      </c>
      <c r="C22" s="20" t="s">
        <v>142</v>
      </c>
      <c r="D22" s="20" t="s">
        <v>258</v>
      </c>
      <c r="E22" s="20" t="s">
        <v>163</v>
      </c>
      <c r="F22" s="95">
        <f>'приложение 7 (1)'!G24</f>
        <v>60</v>
      </c>
      <c r="G22" s="95">
        <f>'приложение 7 (1)'!H24</f>
        <v>36.4</v>
      </c>
      <c r="H22" s="95">
        <f>'приложение 7 (1)'!I24</f>
        <v>37.8</v>
      </c>
    </row>
    <row r="23" spans="1:8" s="1" customFormat="1" ht="32.25" customHeight="1">
      <c r="A23" s="17" t="s">
        <v>262</v>
      </c>
      <c r="B23" s="20" t="s">
        <v>141</v>
      </c>
      <c r="C23" s="20" t="s">
        <v>142</v>
      </c>
      <c r="D23" s="20" t="s">
        <v>260</v>
      </c>
      <c r="E23" s="20"/>
      <c r="F23" s="95">
        <f>F24+F25</f>
        <v>2124.4</v>
      </c>
      <c r="G23" s="95">
        <f>G24+G25</f>
        <v>2125.7000000000003</v>
      </c>
      <c r="H23" s="95">
        <f>H24+H25</f>
        <v>2127</v>
      </c>
    </row>
    <row r="24" spans="1:8" s="1" customFormat="1" ht="69.75" customHeight="1">
      <c r="A24" s="17" t="s">
        <v>264</v>
      </c>
      <c r="B24" s="20" t="s">
        <v>141</v>
      </c>
      <c r="C24" s="20" t="s">
        <v>142</v>
      </c>
      <c r="D24" s="20" t="s">
        <v>261</v>
      </c>
      <c r="E24" s="20" t="s">
        <v>162</v>
      </c>
      <c r="F24" s="95">
        <f>'приложение 7 (1)'!G26</f>
        <v>2090.4</v>
      </c>
      <c r="G24" s="95">
        <f>'приложение 7 (1)'!H26</f>
        <v>2090.4</v>
      </c>
      <c r="H24" s="95">
        <f>'приложение 7 (1)'!I26</f>
        <v>2090.4</v>
      </c>
    </row>
    <row r="25" spans="1:8" s="1" customFormat="1" ht="41.25" customHeight="1">
      <c r="A25" s="17" t="s">
        <v>384</v>
      </c>
      <c r="B25" s="20" t="s">
        <v>141</v>
      </c>
      <c r="C25" s="20" t="s">
        <v>142</v>
      </c>
      <c r="D25" s="20" t="s">
        <v>261</v>
      </c>
      <c r="E25" s="20" t="s">
        <v>160</v>
      </c>
      <c r="F25" s="95">
        <f>'приложение 7 (1)'!G27</f>
        <v>34</v>
      </c>
      <c r="G25" s="95">
        <f>'приложение 7 (1)'!H27</f>
        <v>35.3</v>
      </c>
      <c r="H25" s="95">
        <f>'приложение 7 (1)'!I27</f>
        <v>36.6</v>
      </c>
    </row>
    <row r="26" spans="1:8" s="1" customFormat="1" ht="27" customHeight="1">
      <c r="A26" s="17" t="s">
        <v>493</v>
      </c>
      <c r="B26" s="20" t="s">
        <v>141</v>
      </c>
      <c r="C26" s="20" t="s">
        <v>492</v>
      </c>
      <c r="D26" s="20"/>
      <c r="E26" s="20"/>
      <c r="F26" s="95">
        <f>F27</f>
        <v>0</v>
      </c>
      <c r="G26" s="95">
        <f aca="true" t="shared" si="0" ref="G26:H29">G27</f>
        <v>0</v>
      </c>
      <c r="H26" s="95">
        <f t="shared" si="0"/>
        <v>0</v>
      </c>
    </row>
    <row r="27" spans="1:8" s="1" customFormat="1" ht="41.25" customHeight="1">
      <c r="A27" s="17" t="s">
        <v>494</v>
      </c>
      <c r="B27" s="20" t="s">
        <v>141</v>
      </c>
      <c r="C27" s="20" t="s">
        <v>492</v>
      </c>
      <c r="D27" s="20" t="s">
        <v>252</v>
      </c>
      <c r="E27" s="20"/>
      <c r="F27" s="95">
        <f>F28</f>
        <v>0</v>
      </c>
      <c r="G27" s="95">
        <f t="shared" si="0"/>
        <v>0</v>
      </c>
      <c r="H27" s="95">
        <f t="shared" si="0"/>
        <v>0</v>
      </c>
    </row>
    <row r="28" spans="1:8" s="1" customFormat="1" ht="32.25" customHeight="1">
      <c r="A28" s="17" t="s">
        <v>495</v>
      </c>
      <c r="B28" s="20" t="s">
        <v>141</v>
      </c>
      <c r="C28" s="20" t="s">
        <v>492</v>
      </c>
      <c r="D28" s="20" t="s">
        <v>497</v>
      </c>
      <c r="E28" s="20"/>
      <c r="F28" s="95">
        <f>F29+F31</f>
        <v>0</v>
      </c>
      <c r="G28" s="95">
        <f>G29+G31</f>
        <v>0</v>
      </c>
      <c r="H28" s="95">
        <f>H29+H31</f>
        <v>0</v>
      </c>
    </row>
    <row r="29" spans="1:8" s="1" customFormat="1" ht="30" customHeight="1">
      <c r="A29" s="17" t="s">
        <v>496</v>
      </c>
      <c r="B29" s="20" t="s">
        <v>141</v>
      </c>
      <c r="C29" s="20" t="s">
        <v>492</v>
      </c>
      <c r="D29" s="20" t="s">
        <v>498</v>
      </c>
      <c r="E29" s="20"/>
      <c r="F29" s="95">
        <f>F30</f>
        <v>0</v>
      </c>
      <c r="G29" s="95">
        <f t="shared" si="0"/>
        <v>0</v>
      </c>
      <c r="H29" s="95">
        <f t="shared" si="0"/>
        <v>0</v>
      </c>
    </row>
    <row r="30" spans="1:8" s="1" customFormat="1" ht="56.25" customHeight="1">
      <c r="A30" s="17" t="s">
        <v>499</v>
      </c>
      <c r="B30" s="20" t="s">
        <v>141</v>
      </c>
      <c r="C30" s="20" t="s">
        <v>492</v>
      </c>
      <c r="D30" s="20" t="s">
        <v>500</v>
      </c>
      <c r="E30" s="20" t="s">
        <v>163</v>
      </c>
      <c r="F30" s="95">
        <f>'приложение 7 (1)'!G32</f>
        <v>0</v>
      </c>
      <c r="G30" s="95">
        <f>'приложение 7 (1)'!H32</f>
        <v>0</v>
      </c>
      <c r="H30" s="95">
        <f>'приложение 7 (1)'!I32</f>
        <v>0</v>
      </c>
    </row>
    <row r="31" spans="1:8" s="1" customFormat="1" ht="71.25" customHeight="1">
      <c r="A31" s="17" t="s">
        <v>97</v>
      </c>
      <c r="B31" s="20" t="s">
        <v>141</v>
      </c>
      <c r="C31" s="20" t="s">
        <v>492</v>
      </c>
      <c r="D31" s="20" t="s">
        <v>99</v>
      </c>
      <c r="E31" s="20"/>
      <c r="F31" s="95">
        <f>F32</f>
        <v>0</v>
      </c>
      <c r="G31" s="95">
        <f>G32</f>
        <v>0</v>
      </c>
      <c r="H31" s="95">
        <f>H32</f>
        <v>0</v>
      </c>
    </row>
    <row r="32" spans="1:8" s="1" customFormat="1" ht="44.25" customHeight="1">
      <c r="A32" s="17" t="s">
        <v>98</v>
      </c>
      <c r="B32" s="20" t="s">
        <v>141</v>
      </c>
      <c r="C32" s="20" t="s">
        <v>492</v>
      </c>
      <c r="D32" s="20" t="s">
        <v>100</v>
      </c>
      <c r="E32" s="20" t="s">
        <v>160</v>
      </c>
      <c r="F32" s="95">
        <f>'приложение 7 (1)'!G34</f>
        <v>0</v>
      </c>
      <c r="G32" s="95">
        <f>'приложение 7 (1)'!H34</f>
        <v>0</v>
      </c>
      <c r="H32" s="95">
        <f>'приложение 7 (1)'!I34</f>
        <v>0</v>
      </c>
    </row>
    <row r="33" spans="1:8" s="1" customFormat="1" ht="22.5" customHeight="1">
      <c r="A33" s="17" t="s">
        <v>130</v>
      </c>
      <c r="B33" s="20" t="s">
        <v>141</v>
      </c>
      <c r="C33" s="20" t="s">
        <v>156</v>
      </c>
      <c r="D33" s="20"/>
      <c r="E33" s="20"/>
      <c r="F33" s="95">
        <f>F34</f>
        <v>500</v>
      </c>
      <c r="G33" s="95">
        <f aca="true" t="shared" si="1" ref="G33:H36">G34</f>
        <v>500</v>
      </c>
      <c r="H33" s="95">
        <f t="shared" si="1"/>
        <v>500</v>
      </c>
    </row>
    <row r="34" spans="1:8" s="1" customFormat="1" ht="54" customHeight="1">
      <c r="A34" s="17" t="s">
        <v>345</v>
      </c>
      <c r="B34" s="20" t="s">
        <v>141</v>
      </c>
      <c r="C34" s="20" t="s">
        <v>156</v>
      </c>
      <c r="D34" s="20" t="s">
        <v>252</v>
      </c>
      <c r="E34" s="20"/>
      <c r="F34" s="95">
        <f>F35</f>
        <v>500</v>
      </c>
      <c r="G34" s="95">
        <f t="shared" si="1"/>
        <v>500</v>
      </c>
      <c r="H34" s="95">
        <f t="shared" si="1"/>
        <v>500</v>
      </c>
    </row>
    <row r="35" spans="1:8" s="1" customFormat="1" ht="33" customHeight="1">
      <c r="A35" s="17" t="s">
        <v>255</v>
      </c>
      <c r="B35" s="20" t="s">
        <v>141</v>
      </c>
      <c r="C35" s="20" t="s">
        <v>156</v>
      </c>
      <c r="D35" s="20" t="s">
        <v>253</v>
      </c>
      <c r="E35" s="20"/>
      <c r="F35" s="95">
        <f>F36</f>
        <v>500</v>
      </c>
      <c r="G35" s="95">
        <f t="shared" si="1"/>
        <v>500</v>
      </c>
      <c r="H35" s="95">
        <f t="shared" si="1"/>
        <v>500</v>
      </c>
    </row>
    <row r="36" spans="1:8" s="1" customFormat="1" ht="33" customHeight="1">
      <c r="A36" s="17" t="s">
        <v>265</v>
      </c>
      <c r="B36" s="20" t="s">
        <v>141</v>
      </c>
      <c r="C36" s="20" t="s">
        <v>156</v>
      </c>
      <c r="D36" s="20" t="s">
        <v>263</v>
      </c>
      <c r="E36" s="20"/>
      <c r="F36" s="95">
        <f>F37</f>
        <v>500</v>
      </c>
      <c r="G36" s="95">
        <f t="shared" si="1"/>
        <v>500</v>
      </c>
      <c r="H36" s="95">
        <f t="shared" si="1"/>
        <v>500</v>
      </c>
    </row>
    <row r="37" spans="1:8" s="1" customFormat="1" ht="71.25" customHeight="1">
      <c r="A37" s="17" t="s">
        <v>266</v>
      </c>
      <c r="B37" s="20" t="s">
        <v>141</v>
      </c>
      <c r="C37" s="20" t="s">
        <v>156</v>
      </c>
      <c r="D37" s="20" t="s">
        <v>267</v>
      </c>
      <c r="E37" s="20" t="s">
        <v>163</v>
      </c>
      <c r="F37" s="95">
        <f>'приложение 7 (1)'!G39</f>
        <v>500</v>
      </c>
      <c r="G37" s="95">
        <f>'приложение 7 (1)'!H39</f>
        <v>500</v>
      </c>
      <c r="H37" s="95">
        <f>'приложение 7 (1)'!I39</f>
        <v>500</v>
      </c>
    </row>
    <row r="38" spans="1:8" s="1" customFormat="1" ht="25.5" customHeight="1">
      <c r="A38" s="17" t="s">
        <v>172</v>
      </c>
      <c r="B38" s="20" t="s">
        <v>141</v>
      </c>
      <c r="C38" s="20" t="s">
        <v>157</v>
      </c>
      <c r="D38" s="20"/>
      <c r="E38" s="20"/>
      <c r="F38" s="95">
        <f>F42+F44+F45+F48+F49+F46</f>
        <v>21871.300000000003</v>
      </c>
      <c r="G38" s="95">
        <f>G42+G44+G45+G48+G49</f>
        <v>12337.3</v>
      </c>
      <c r="H38" s="95">
        <f>H42+H44+H45+H48+H49</f>
        <v>12774.7</v>
      </c>
    </row>
    <row r="39" spans="1:8" s="1" customFormat="1" ht="54.75" customHeight="1">
      <c r="A39" s="17" t="s">
        <v>251</v>
      </c>
      <c r="B39" s="20" t="s">
        <v>141</v>
      </c>
      <c r="C39" s="20" t="s">
        <v>157</v>
      </c>
      <c r="D39" s="20" t="s">
        <v>252</v>
      </c>
      <c r="E39" s="20"/>
      <c r="F39" s="95">
        <f>F40</f>
        <v>21871.3</v>
      </c>
      <c r="G39" s="95">
        <f>G40</f>
        <v>12337.3</v>
      </c>
      <c r="H39" s="95">
        <f>H40</f>
        <v>12774.7</v>
      </c>
    </row>
    <row r="40" spans="1:8" s="1" customFormat="1" ht="30.75" customHeight="1">
      <c r="A40" s="17" t="s">
        <v>255</v>
      </c>
      <c r="B40" s="20" t="s">
        <v>141</v>
      </c>
      <c r="C40" s="20" t="s">
        <v>157</v>
      </c>
      <c r="D40" s="20" t="s">
        <v>253</v>
      </c>
      <c r="E40" s="20"/>
      <c r="F40" s="95">
        <f>F41+F43+F47</f>
        <v>21871.3</v>
      </c>
      <c r="G40" s="95">
        <f>G41+G43+G47</f>
        <v>12337.3</v>
      </c>
      <c r="H40" s="95">
        <f>H41+H43+H47</f>
        <v>12774.7</v>
      </c>
    </row>
    <row r="41" spans="1:8" s="1" customFormat="1" ht="30.75" customHeight="1">
      <c r="A41" s="17" t="str">
        <f>'приложение 7 (1)'!A43</f>
        <v>Основное мероприятие «Расходы на обеспечение функций органов местного самоуправления»</v>
      </c>
      <c r="B41" s="20" t="s">
        <v>141</v>
      </c>
      <c r="C41" s="20" t="s">
        <v>157</v>
      </c>
      <c r="D41" s="20" t="s">
        <v>254</v>
      </c>
      <c r="E41" s="20"/>
      <c r="F41" s="95">
        <f>F42</f>
        <v>1116.5</v>
      </c>
      <c r="G41" s="95">
        <f>G42</f>
        <v>738.5</v>
      </c>
      <c r="H41" s="95">
        <f>H42</f>
        <v>741.4</v>
      </c>
    </row>
    <row r="42" spans="1:8" s="1" customFormat="1" ht="45.75" customHeight="1">
      <c r="A42" s="17" t="str">
        <f>'приложение 7 (1)'!A44</f>
        <v>Расходы на обеспечение функций органов местного самоуправления (Закупка товаров, работ и услуг для обеспечения государственных (муниципальных) нужд)</v>
      </c>
      <c r="B42" s="20" t="s">
        <v>141</v>
      </c>
      <c r="C42" s="20" t="s">
        <v>157</v>
      </c>
      <c r="D42" s="20" t="s">
        <v>258</v>
      </c>
      <c r="E42" s="20" t="s">
        <v>160</v>
      </c>
      <c r="F42" s="95">
        <f>'приложение 7 (1)'!G44</f>
        <v>1116.5</v>
      </c>
      <c r="G42" s="95">
        <f>'приложение 7 (1)'!H44</f>
        <v>738.5</v>
      </c>
      <c r="H42" s="95">
        <f>'приложение 7 (1)'!I44</f>
        <v>741.4</v>
      </c>
    </row>
    <row r="43" spans="1:8" s="1" customFormat="1" ht="74.25" customHeight="1">
      <c r="A43" s="17" t="s">
        <v>268</v>
      </c>
      <c r="B43" s="20" t="s">
        <v>141</v>
      </c>
      <c r="C43" s="20" t="s">
        <v>157</v>
      </c>
      <c r="D43" s="20" t="s">
        <v>269</v>
      </c>
      <c r="E43" s="20"/>
      <c r="F43" s="95">
        <f>F44+F45+F46</f>
        <v>13876</v>
      </c>
      <c r="G43" s="95">
        <f>G44+G45</f>
        <v>4818</v>
      </c>
      <c r="H43" s="95">
        <f>H44+H45</f>
        <v>5240</v>
      </c>
    </row>
    <row r="44" spans="1:8" s="1" customFormat="1" ht="41.25" customHeight="1">
      <c r="A44" s="17" t="s">
        <v>385</v>
      </c>
      <c r="B44" s="20" t="s">
        <v>141</v>
      </c>
      <c r="C44" s="20" t="s">
        <v>157</v>
      </c>
      <c r="D44" s="20" t="s">
        <v>270</v>
      </c>
      <c r="E44" s="20" t="s">
        <v>160</v>
      </c>
      <c r="F44" s="95">
        <f>'приложение 7 (1)'!G46</f>
        <v>4323.1</v>
      </c>
      <c r="G44" s="95">
        <f>'приложение 7 (1)'!H46</f>
        <v>1318</v>
      </c>
      <c r="H44" s="95">
        <f>'приложение 7 (1)'!I46</f>
        <v>1362.7</v>
      </c>
    </row>
    <row r="45" spans="1:8" s="1" customFormat="1" ht="48.75" customHeight="1">
      <c r="A45" s="17" t="s">
        <v>393</v>
      </c>
      <c r="B45" s="20" t="s">
        <v>141</v>
      </c>
      <c r="C45" s="20" t="s">
        <v>157</v>
      </c>
      <c r="D45" s="20" t="s">
        <v>270</v>
      </c>
      <c r="E45" s="20" t="s">
        <v>161</v>
      </c>
      <c r="F45" s="95">
        <f>'приложение 7 (1)'!G47</f>
        <v>5270</v>
      </c>
      <c r="G45" s="95">
        <f>'приложение 7 (1)'!H47</f>
        <v>3500</v>
      </c>
      <c r="H45" s="95">
        <f>'приложение 7 (1)'!I47</f>
        <v>3877.3</v>
      </c>
    </row>
    <row r="46" spans="1:8" s="1" customFormat="1" ht="48.75" customHeight="1">
      <c r="A46" s="17" t="str">
        <f>'приложение 7 (1)'!A48</f>
        <v>Выполнение других расходных обязательств (Иные бюджетные ассигнования)</v>
      </c>
      <c r="B46" s="20" t="s">
        <v>141</v>
      </c>
      <c r="C46" s="20" t="s">
        <v>157</v>
      </c>
      <c r="D46" s="20" t="s">
        <v>270</v>
      </c>
      <c r="E46" s="20" t="s">
        <v>163</v>
      </c>
      <c r="F46" s="95">
        <f>'приложение 7 (1)'!G48</f>
        <v>4282.9</v>
      </c>
      <c r="G46" s="95">
        <v>0</v>
      </c>
      <c r="H46" s="95">
        <v>0</v>
      </c>
    </row>
    <row r="47" spans="1:8" s="103" customFormat="1" ht="33" customHeight="1">
      <c r="A47" s="104" t="str">
        <f>'приложение 7 (1)'!A49</f>
        <v>Основное мероприятие"Расходы на обеспечение деятельности МКУ"СКООМС" </v>
      </c>
      <c r="B47" s="102" t="s">
        <v>141</v>
      </c>
      <c r="C47" s="102" t="s">
        <v>157</v>
      </c>
      <c r="D47" s="102" t="s">
        <v>542</v>
      </c>
      <c r="E47" s="102"/>
      <c r="F47" s="145">
        <f>F48+F49</f>
        <v>6878.8</v>
      </c>
      <c r="G47" s="145">
        <f>G48+G49</f>
        <v>6780.8</v>
      </c>
      <c r="H47" s="145">
        <f>H48+H49</f>
        <v>6793.3</v>
      </c>
    </row>
    <row r="48" spans="1:8" s="103" customFormat="1" ht="72" customHeight="1">
      <c r="A48" s="104" t="str">
        <f>'приложение 7 (1)'!A50</f>
        <v> Расходы на обеспечение деятельности (оказания услуг)муниципальных учреждений(Расходы на выплату персоналу в целях обеспечения выполнения функций государственными(муниципальными) органами,казенными учреждениями,органами упраления государственными внебюджетными фондами)</v>
      </c>
      <c r="B48" s="102" t="s">
        <v>141</v>
      </c>
      <c r="C48" s="102" t="s">
        <v>157</v>
      </c>
      <c r="D48" s="102" t="s">
        <v>544</v>
      </c>
      <c r="E48" s="102" t="s">
        <v>162</v>
      </c>
      <c r="F48" s="145">
        <f>'приложение 7 (1)'!G50</f>
        <v>6468.3</v>
      </c>
      <c r="G48" s="145">
        <f>'приложение 7 (1)'!H50</f>
        <v>6468.3</v>
      </c>
      <c r="H48" s="145">
        <f>'приложение 7 (1)'!I50</f>
        <v>6468.3</v>
      </c>
    </row>
    <row r="49" spans="1:8" s="103" customFormat="1" ht="42" customHeight="1">
      <c r="A49" s="104" t="str">
        <f>'приложение 7 (1)'!A51</f>
        <v>Расходы на обеспечение деятельности (оказание услуг) муниципальных учреждний (Закупка товаров, работ и услуг для обеспечения государственных (муниципальных) нужд)</v>
      </c>
      <c r="B49" s="102" t="s">
        <v>141</v>
      </c>
      <c r="C49" s="102" t="s">
        <v>157</v>
      </c>
      <c r="D49" s="102" t="s">
        <v>544</v>
      </c>
      <c r="E49" s="102" t="s">
        <v>160</v>
      </c>
      <c r="F49" s="145">
        <f>'приложение 7 (1)'!G51</f>
        <v>410.5</v>
      </c>
      <c r="G49" s="145">
        <f>'приложение 7 (1)'!H51</f>
        <v>312.5</v>
      </c>
      <c r="H49" s="145">
        <f>'приложение 7 (1)'!I51</f>
        <v>325</v>
      </c>
    </row>
    <row r="50" spans="1:11" s="1" customFormat="1" ht="27.75" customHeight="1">
      <c r="A50" s="17" t="s">
        <v>501</v>
      </c>
      <c r="B50" s="20" t="s">
        <v>146</v>
      </c>
      <c r="C50" s="20"/>
      <c r="D50" s="20"/>
      <c r="E50" s="20"/>
      <c r="F50" s="95">
        <f>F63+F58+F51</f>
        <v>826.5</v>
      </c>
      <c r="G50" s="95">
        <f>G63+G58+G51</f>
        <v>200</v>
      </c>
      <c r="H50" s="95">
        <f>H63+H58+H51</f>
        <v>200</v>
      </c>
      <c r="I50" s="118">
        <f>'приложение 7 (1)'!G52-'приложение 8(1)'!F50</f>
        <v>0</v>
      </c>
      <c r="J50" s="118">
        <f>'приложение 7 (1)'!H52-'приложение 8(1)'!G50</f>
        <v>0</v>
      </c>
      <c r="K50" s="118">
        <f>'приложение 7 (1)'!I52-'приложение 8(1)'!H50</f>
        <v>0</v>
      </c>
    </row>
    <row r="51" spans="1:8" s="1" customFormat="1" ht="42" customHeight="1">
      <c r="A51" s="17" t="s">
        <v>557</v>
      </c>
      <c r="B51" s="20" t="s">
        <v>146</v>
      </c>
      <c r="C51" s="20" t="s">
        <v>159</v>
      </c>
      <c r="D51" s="20"/>
      <c r="E51" s="20"/>
      <c r="F51" s="95">
        <f>F52</f>
        <v>200</v>
      </c>
      <c r="G51" s="95">
        <f aca="true" t="shared" si="2" ref="G51:H53">G52</f>
        <v>0</v>
      </c>
      <c r="H51" s="95">
        <f t="shared" si="2"/>
        <v>0</v>
      </c>
    </row>
    <row r="52" spans="1:8" s="1" customFormat="1" ht="42" customHeight="1">
      <c r="A52" s="17" t="s">
        <v>494</v>
      </c>
      <c r="B52" s="20" t="s">
        <v>146</v>
      </c>
      <c r="C52" s="20" t="s">
        <v>159</v>
      </c>
      <c r="D52" s="20" t="s">
        <v>252</v>
      </c>
      <c r="E52" s="20"/>
      <c r="F52" s="95">
        <f>F53</f>
        <v>200</v>
      </c>
      <c r="G52" s="95">
        <f t="shared" si="2"/>
        <v>0</v>
      </c>
      <c r="H52" s="95">
        <f t="shared" si="2"/>
        <v>0</v>
      </c>
    </row>
    <row r="53" spans="1:8" s="1" customFormat="1" ht="42" customHeight="1">
      <c r="A53" s="17" t="s">
        <v>503</v>
      </c>
      <c r="B53" s="20" t="s">
        <v>146</v>
      </c>
      <c r="C53" s="20" t="s">
        <v>159</v>
      </c>
      <c r="D53" s="20" t="s">
        <v>507</v>
      </c>
      <c r="E53" s="20"/>
      <c r="F53" s="95">
        <f>F54</f>
        <v>200</v>
      </c>
      <c r="G53" s="95">
        <f t="shared" si="2"/>
        <v>0</v>
      </c>
      <c r="H53" s="95">
        <f t="shared" si="2"/>
        <v>0</v>
      </c>
    </row>
    <row r="54" spans="1:8" s="1" customFormat="1" ht="42" customHeight="1">
      <c r="A54" s="17" t="s">
        <v>558</v>
      </c>
      <c r="B54" s="20" t="s">
        <v>146</v>
      </c>
      <c r="C54" s="20" t="s">
        <v>159</v>
      </c>
      <c r="D54" s="20" t="s">
        <v>560</v>
      </c>
      <c r="E54" s="20"/>
      <c r="F54" s="95">
        <f>F55+F56+F57</f>
        <v>200</v>
      </c>
      <c r="G54" s="95">
        <f>G55+G56+G57</f>
        <v>0</v>
      </c>
      <c r="H54" s="95">
        <f>H55+H56+H57</f>
        <v>0</v>
      </c>
    </row>
    <row r="55" spans="1:8" s="1" customFormat="1" ht="57.75" customHeight="1">
      <c r="A55" s="17" t="s">
        <v>559</v>
      </c>
      <c r="B55" s="20" t="s">
        <v>146</v>
      </c>
      <c r="C55" s="20" t="s">
        <v>159</v>
      </c>
      <c r="D55" s="20" t="s">
        <v>561</v>
      </c>
      <c r="E55" s="20" t="s">
        <v>160</v>
      </c>
      <c r="F55" s="95">
        <f>'приложение 7 (1)'!G57</f>
        <v>200</v>
      </c>
      <c r="G55" s="95">
        <v>0</v>
      </c>
      <c r="H55" s="95">
        <v>0</v>
      </c>
    </row>
    <row r="56" spans="1:8" s="1" customFormat="1" ht="57.75" customHeight="1">
      <c r="A56" s="17" t="str">
        <f>'приложение 7 (1)'!A58</f>
        <v>Мероприятия по предупреждению и ликвидации последствий чрезвычайных ситуаций природного и техногенного характера  (социальное обеспечение и иные выплаты населению)</v>
      </c>
      <c r="B56" s="20" t="s">
        <v>146</v>
      </c>
      <c r="C56" s="20" t="s">
        <v>159</v>
      </c>
      <c r="D56" s="20" t="s">
        <v>561</v>
      </c>
      <c r="E56" s="20" t="s">
        <v>169</v>
      </c>
      <c r="F56" s="95">
        <f>'приложение 7 (1)'!G58</f>
        <v>0</v>
      </c>
      <c r="G56" s="95">
        <v>0</v>
      </c>
      <c r="H56" s="95">
        <v>0</v>
      </c>
    </row>
    <row r="57" spans="1:8" s="1" customFormat="1" ht="54.75" customHeight="1">
      <c r="A57" s="17" t="s">
        <v>562</v>
      </c>
      <c r="B57" s="20" t="s">
        <v>146</v>
      </c>
      <c r="C57" s="20" t="s">
        <v>159</v>
      </c>
      <c r="D57" s="20" t="s">
        <v>563</v>
      </c>
      <c r="E57" s="20" t="s">
        <v>169</v>
      </c>
      <c r="F57" s="95">
        <f>'приложение 7 (1)'!G59</f>
        <v>0</v>
      </c>
      <c r="G57" s="95">
        <f>'приложение 7 (1)'!H59</f>
        <v>0</v>
      </c>
      <c r="H57" s="95">
        <f>'приложение 7 (1)'!I59</f>
        <v>0</v>
      </c>
    </row>
    <row r="58" spans="1:8" s="1" customFormat="1" ht="27.75" customHeight="1">
      <c r="A58" s="17" t="str">
        <f>'приложение 7 (1)'!A60</f>
        <v>Обеспечение пожарной безопасности</v>
      </c>
      <c r="B58" s="20" t="s">
        <v>146</v>
      </c>
      <c r="C58" s="20" t="s">
        <v>147</v>
      </c>
      <c r="D58" s="20"/>
      <c r="E58" s="20"/>
      <c r="F58" s="95">
        <f>F59</f>
        <v>0</v>
      </c>
      <c r="G58" s="95">
        <f aca="true" t="shared" si="3" ref="G58:H61">G59</f>
        <v>0</v>
      </c>
      <c r="H58" s="95">
        <f t="shared" si="3"/>
        <v>0</v>
      </c>
    </row>
    <row r="59" spans="1:8" s="1" customFormat="1" ht="54.75" customHeight="1">
      <c r="A59" s="17" t="str">
        <f>'приложение 7 (1)'!A61</f>
        <v>Муниципальная программа городского поселения город Бобров "Муниципальное управление и гражданское общество"</v>
      </c>
      <c r="B59" s="20" t="s">
        <v>146</v>
      </c>
      <c r="C59" s="20" t="s">
        <v>147</v>
      </c>
      <c r="D59" s="20" t="s">
        <v>252</v>
      </c>
      <c r="E59" s="20"/>
      <c r="F59" s="95">
        <f>F60</f>
        <v>0</v>
      </c>
      <c r="G59" s="95">
        <f t="shared" si="3"/>
        <v>0</v>
      </c>
      <c r="H59" s="95">
        <f t="shared" si="3"/>
        <v>0</v>
      </c>
    </row>
    <row r="60" spans="1:8" s="1" customFormat="1" ht="35.25" customHeight="1">
      <c r="A60" s="17" t="str">
        <f>'приложение 7 (1)'!A62</f>
        <v>Подпрограмма "Развитие и модернизация населения от угроз чрезвычайных ситуаций и пожаров" </v>
      </c>
      <c r="B60" s="20" t="s">
        <v>146</v>
      </c>
      <c r="C60" s="20" t="s">
        <v>147</v>
      </c>
      <c r="D60" s="20" t="s">
        <v>507</v>
      </c>
      <c r="E60" s="20"/>
      <c r="F60" s="95">
        <f>F61</f>
        <v>0</v>
      </c>
      <c r="G60" s="95">
        <f t="shared" si="3"/>
        <v>0</v>
      </c>
      <c r="H60" s="95">
        <f t="shared" si="3"/>
        <v>0</v>
      </c>
    </row>
    <row r="61" spans="1:8" s="1" customFormat="1" ht="46.5" customHeight="1">
      <c r="A61" s="17" t="str">
        <f>'приложение 7 (1)'!A63</f>
        <v>Основное мероприятие "Предупреждение и ликвидация последствий чрезвычайных ситуаций природного и техногенного характера"</v>
      </c>
      <c r="B61" s="20" t="s">
        <v>146</v>
      </c>
      <c r="C61" s="20" t="s">
        <v>147</v>
      </c>
      <c r="D61" s="20" t="s">
        <v>560</v>
      </c>
      <c r="E61" s="20"/>
      <c r="F61" s="95">
        <f>F62</f>
        <v>0</v>
      </c>
      <c r="G61" s="95">
        <f t="shared" si="3"/>
        <v>0</v>
      </c>
      <c r="H61" s="95">
        <f t="shared" si="3"/>
        <v>0</v>
      </c>
    </row>
    <row r="62" spans="1:8" s="1" customFormat="1" ht="40.5" customHeight="1">
      <c r="A62" s="17" t="str">
        <f>'приложение 7 (1)'!A64</f>
        <v>Выполнение других расходных обязательств (закупка товаров, работ и услуг для обеспечения государственных (муниципальных) нужд)</v>
      </c>
      <c r="B62" s="20" t="s">
        <v>146</v>
      </c>
      <c r="C62" s="20" t="s">
        <v>147</v>
      </c>
      <c r="D62" s="20" t="s">
        <v>108</v>
      </c>
      <c r="E62" s="20" t="s">
        <v>160</v>
      </c>
      <c r="F62" s="95">
        <f>'приложение 7 (1)'!G64</f>
        <v>0</v>
      </c>
      <c r="G62" s="95">
        <v>0</v>
      </c>
      <c r="H62" s="95">
        <v>0</v>
      </c>
    </row>
    <row r="63" spans="1:8" s="1" customFormat="1" ht="42" customHeight="1">
      <c r="A63" s="17" t="s">
        <v>502</v>
      </c>
      <c r="B63" s="20" t="s">
        <v>146</v>
      </c>
      <c r="C63" s="20" t="s">
        <v>506</v>
      </c>
      <c r="D63" s="20"/>
      <c r="E63" s="20"/>
      <c r="F63" s="95">
        <f>F64</f>
        <v>626.5</v>
      </c>
      <c r="G63" s="95">
        <f aca="true" t="shared" si="4" ref="G63:H66">G64</f>
        <v>200</v>
      </c>
      <c r="H63" s="95">
        <f t="shared" si="4"/>
        <v>200</v>
      </c>
    </row>
    <row r="64" spans="1:8" s="1" customFormat="1" ht="42" customHeight="1">
      <c r="A64" s="17" t="s">
        <v>494</v>
      </c>
      <c r="B64" s="20" t="s">
        <v>146</v>
      </c>
      <c r="C64" s="20" t="s">
        <v>506</v>
      </c>
      <c r="D64" s="20" t="s">
        <v>252</v>
      </c>
      <c r="E64" s="20"/>
      <c r="F64" s="95">
        <f>F65</f>
        <v>626.5</v>
      </c>
      <c r="G64" s="95">
        <f t="shared" si="4"/>
        <v>200</v>
      </c>
      <c r="H64" s="95">
        <f t="shared" si="4"/>
        <v>200</v>
      </c>
    </row>
    <row r="65" spans="1:8" s="1" customFormat="1" ht="42" customHeight="1">
      <c r="A65" s="17" t="s">
        <v>503</v>
      </c>
      <c r="B65" s="20" t="s">
        <v>146</v>
      </c>
      <c r="C65" s="20" t="s">
        <v>506</v>
      </c>
      <c r="D65" s="20" t="s">
        <v>507</v>
      </c>
      <c r="E65" s="20"/>
      <c r="F65" s="95">
        <f>F66</f>
        <v>626.5</v>
      </c>
      <c r="G65" s="95">
        <f t="shared" si="4"/>
        <v>200</v>
      </c>
      <c r="H65" s="95">
        <f t="shared" si="4"/>
        <v>200</v>
      </c>
    </row>
    <row r="66" spans="1:8" s="1" customFormat="1" ht="42" customHeight="1">
      <c r="A66" s="17" t="s">
        <v>51</v>
      </c>
      <c r="B66" s="20" t="s">
        <v>146</v>
      </c>
      <c r="C66" s="20" t="s">
        <v>506</v>
      </c>
      <c r="D66" s="20" t="s">
        <v>508</v>
      </c>
      <c r="E66" s="20"/>
      <c r="F66" s="95">
        <f>F67</f>
        <v>626.5</v>
      </c>
      <c r="G66" s="95">
        <f t="shared" si="4"/>
        <v>200</v>
      </c>
      <c r="H66" s="95">
        <f t="shared" si="4"/>
        <v>200</v>
      </c>
    </row>
    <row r="67" spans="1:8" s="1" customFormat="1" ht="42" customHeight="1">
      <c r="A67" s="17" t="s">
        <v>505</v>
      </c>
      <c r="B67" s="20" t="s">
        <v>146</v>
      </c>
      <c r="C67" s="20" t="s">
        <v>506</v>
      </c>
      <c r="D67" s="20" t="s">
        <v>509</v>
      </c>
      <c r="E67" s="20" t="s">
        <v>160</v>
      </c>
      <c r="F67" s="95">
        <f>'приложение 7 (1)'!G69</f>
        <v>626.5</v>
      </c>
      <c r="G67" s="95">
        <f>'приложение 7 (1)'!H69</f>
        <v>200</v>
      </c>
      <c r="H67" s="95">
        <f>'приложение 7 (1)'!I69</f>
        <v>200</v>
      </c>
    </row>
    <row r="68" spans="1:11" s="1" customFormat="1" ht="33.75" customHeight="1">
      <c r="A68" s="17" t="s">
        <v>131</v>
      </c>
      <c r="B68" s="20" t="s">
        <v>142</v>
      </c>
      <c r="C68" s="20"/>
      <c r="D68" s="20"/>
      <c r="E68" s="20"/>
      <c r="F68" s="95">
        <f>F69+F74+F81</f>
        <v>66403.54</v>
      </c>
      <c r="G68" s="95">
        <f>G69+G74+G81</f>
        <v>33773.100000000006</v>
      </c>
      <c r="H68" s="95">
        <f>H69+H74+H81</f>
        <v>34136.4</v>
      </c>
      <c r="I68" s="118">
        <f>'приложение 7 (1)'!G70-'приложение 8(1)'!F68</f>
        <v>0</v>
      </c>
      <c r="J68" s="118">
        <f>'приложение 7 (1)'!H70-'приложение 8(1)'!G68</f>
        <v>0</v>
      </c>
      <c r="K68" s="118">
        <f>'приложение 7 (1)'!I70-'приложение 8(1)'!H68</f>
        <v>0</v>
      </c>
    </row>
    <row r="69" spans="1:8" s="1" customFormat="1" ht="29.25" customHeight="1">
      <c r="A69" s="17" t="s">
        <v>171</v>
      </c>
      <c r="B69" s="20" t="s">
        <v>142</v>
      </c>
      <c r="C69" s="20" t="s">
        <v>144</v>
      </c>
      <c r="D69" s="20"/>
      <c r="E69" s="20"/>
      <c r="F69" s="95">
        <f>F73</f>
        <v>622</v>
      </c>
      <c r="G69" s="95">
        <f>G73</f>
        <v>395.2</v>
      </c>
      <c r="H69" s="95">
        <f>H73</f>
        <v>411</v>
      </c>
    </row>
    <row r="70" spans="1:8" s="1" customFormat="1" ht="57.75" customHeight="1">
      <c r="A70" s="17" t="s">
        <v>251</v>
      </c>
      <c r="B70" s="20" t="s">
        <v>142</v>
      </c>
      <c r="C70" s="20" t="s">
        <v>144</v>
      </c>
      <c r="D70" s="20" t="s">
        <v>252</v>
      </c>
      <c r="E70" s="20"/>
      <c r="F70" s="95">
        <f>F71</f>
        <v>622</v>
      </c>
      <c r="G70" s="95">
        <f aca="true" t="shared" si="5" ref="G70:H72">G71</f>
        <v>395.2</v>
      </c>
      <c r="H70" s="95">
        <f t="shared" si="5"/>
        <v>411</v>
      </c>
    </row>
    <row r="71" spans="1:8" s="1" customFormat="1" ht="24.75" customHeight="1">
      <c r="A71" s="17" t="s">
        <v>274</v>
      </c>
      <c r="B71" s="20" t="s">
        <v>142</v>
      </c>
      <c r="C71" s="20" t="s">
        <v>144</v>
      </c>
      <c r="D71" s="20" t="s">
        <v>273</v>
      </c>
      <c r="E71" s="20"/>
      <c r="F71" s="95">
        <f>F72</f>
        <v>622</v>
      </c>
      <c r="G71" s="95">
        <f t="shared" si="5"/>
        <v>395.2</v>
      </c>
      <c r="H71" s="95">
        <f t="shared" si="5"/>
        <v>411</v>
      </c>
    </row>
    <row r="72" spans="1:8" s="1" customFormat="1" ht="44.25" customHeight="1">
      <c r="A72" s="17" t="s">
        <v>275</v>
      </c>
      <c r="B72" s="20" t="s">
        <v>142</v>
      </c>
      <c r="C72" s="20" t="s">
        <v>144</v>
      </c>
      <c r="D72" s="20" t="s">
        <v>276</v>
      </c>
      <c r="E72" s="20"/>
      <c r="F72" s="95">
        <f>F73</f>
        <v>622</v>
      </c>
      <c r="G72" s="95">
        <f t="shared" si="5"/>
        <v>395.2</v>
      </c>
      <c r="H72" s="95">
        <f t="shared" si="5"/>
        <v>411</v>
      </c>
    </row>
    <row r="73" spans="1:8" s="1" customFormat="1" ht="57" customHeight="1">
      <c r="A73" s="17" t="s">
        <v>386</v>
      </c>
      <c r="B73" s="20" t="s">
        <v>142</v>
      </c>
      <c r="C73" s="20" t="s">
        <v>144</v>
      </c>
      <c r="D73" s="20" t="s">
        <v>277</v>
      </c>
      <c r="E73" s="20" t="s">
        <v>160</v>
      </c>
      <c r="F73" s="95">
        <f>'приложение 7 (1)'!G75</f>
        <v>622</v>
      </c>
      <c r="G73" s="95">
        <f>'приложение 7 (1)'!H75</f>
        <v>395.2</v>
      </c>
      <c r="H73" s="95">
        <f>'приложение 7 (1)'!I75</f>
        <v>411</v>
      </c>
    </row>
    <row r="74" spans="1:8" s="1" customFormat="1" ht="27" customHeight="1">
      <c r="A74" s="17" t="s">
        <v>158</v>
      </c>
      <c r="B74" s="20" t="s">
        <v>142</v>
      </c>
      <c r="C74" s="20" t="s">
        <v>159</v>
      </c>
      <c r="D74" s="20"/>
      <c r="E74" s="20"/>
      <c r="F74" s="95">
        <f>F75</f>
        <v>38727.7</v>
      </c>
      <c r="G74" s="95">
        <f aca="true" t="shared" si="6" ref="G74:H76">G75</f>
        <v>30058.9</v>
      </c>
      <c r="H74" s="95">
        <f t="shared" si="6"/>
        <v>30606.4</v>
      </c>
    </row>
    <row r="75" spans="1:8" s="1" customFormat="1" ht="41.25" customHeight="1">
      <c r="A75" s="17" t="s">
        <v>278</v>
      </c>
      <c r="B75" s="20" t="s">
        <v>142</v>
      </c>
      <c r="C75" s="20" t="s">
        <v>159</v>
      </c>
      <c r="D75" s="20" t="s">
        <v>280</v>
      </c>
      <c r="E75" s="20"/>
      <c r="F75" s="95">
        <f>F76</f>
        <v>38727.7</v>
      </c>
      <c r="G75" s="95">
        <f t="shared" si="6"/>
        <v>30058.9</v>
      </c>
      <c r="H75" s="95">
        <f t="shared" si="6"/>
        <v>30606.4</v>
      </c>
    </row>
    <row r="76" spans="1:8" s="1" customFormat="1" ht="27" customHeight="1">
      <c r="A76" s="17" t="s">
        <v>279</v>
      </c>
      <c r="B76" s="20" t="s">
        <v>142</v>
      </c>
      <c r="C76" s="20" t="s">
        <v>159</v>
      </c>
      <c r="D76" s="20" t="s">
        <v>281</v>
      </c>
      <c r="E76" s="20"/>
      <c r="F76" s="95">
        <f>F77</f>
        <v>38727.7</v>
      </c>
      <c r="G76" s="95">
        <f t="shared" si="6"/>
        <v>30058.9</v>
      </c>
      <c r="H76" s="95">
        <f t="shared" si="6"/>
        <v>30606.4</v>
      </c>
    </row>
    <row r="77" spans="1:8" s="1" customFormat="1" ht="27" customHeight="1">
      <c r="A77" s="17" t="s">
        <v>282</v>
      </c>
      <c r="B77" s="20" t="s">
        <v>142</v>
      </c>
      <c r="C77" s="20" t="s">
        <v>159</v>
      </c>
      <c r="D77" s="54" t="s">
        <v>283</v>
      </c>
      <c r="E77" s="20"/>
      <c r="F77" s="95">
        <f>F78+F80+F79</f>
        <v>38727.7</v>
      </c>
      <c r="G77" s="95">
        <f>G78+G80+G79</f>
        <v>30058.9</v>
      </c>
      <c r="H77" s="95">
        <f>H78+H80+H79</f>
        <v>30606.4</v>
      </c>
    </row>
    <row r="78" spans="1:8" s="1" customFormat="1" ht="39.75" customHeight="1">
      <c r="A78" s="17" t="str">
        <f>'приложение 7 (1)'!A80</f>
        <v>Расходы на капитальный ремонт и ремонт автомобильных дорог общего пользования местного значения (закупка товаров, работ и услуг для госуд-х (муниципальных) нужд)</v>
      </c>
      <c r="B78" s="20" t="s">
        <v>142</v>
      </c>
      <c r="C78" s="20" t="s">
        <v>159</v>
      </c>
      <c r="D78" s="54" t="s">
        <v>577</v>
      </c>
      <c r="E78" s="20" t="s">
        <v>160</v>
      </c>
      <c r="F78" s="95">
        <f>'приложение 7 (1)'!G80</f>
        <v>0</v>
      </c>
      <c r="G78" s="95">
        <v>0</v>
      </c>
      <c r="H78" s="95">
        <v>0</v>
      </c>
    </row>
    <row r="79" spans="1:8" s="1" customFormat="1" ht="51.75" customHeight="1">
      <c r="A79" s="17" t="str">
        <f>'приложение 7 (1)'!A81</f>
        <v>Мероприятия по развитию сети автомобильных дорог местного значения поселения  (Закупка товаров, работ и услуг для обеспечения государственных (муниципальных) нужд)</v>
      </c>
      <c r="B79" s="20" t="s">
        <v>142</v>
      </c>
      <c r="C79" s="20" t="s">
        <v>159</v>
      </c>
      <c r="D79" s="20" t="s">
        <v>285</v>
      </c>
      <c r="E79" s="20" t="s">
        <v>160</v>
      </c>
      <c r="F79" s="95">
        <f>'приложение 7 (1)'!G81</f>
        <v>9670.6</v>
      </c>
      <c r="G79" s="95">
        <v>0</v>
      </c>
      <c r="H79" s="95">
        <v>0</v>
      </c>
    </row>
    <row r="80" spans="1:8" s="1" customFormat="1" ht="40.5" customHeight="1">
      <c r="A80" s="17" t="s">
        <v>284</v>
      </c>
      <c r="B80" s="20" t="s">
        <v>142</v>
      </c>
      <c r="C80" s="20" t="s">
        <v>159</v>
      </c>
      <c r="D80" s="20" t="s">
        <v>285</v>
      </c>
      <c r="E80" s="20" t="s">
        <v>163</v>
      </c>
      <c r="F80" s="95">
        <f>'приложение 7 (1)'!G82</f>
        <v>29057.1</v>
      </c>
      <c r="G80" s="95">
        <f>'приложение 7 (1)'!H82</f>
        <v>30058.9</v>
      </c>
      <c r="H80" s="95">
        <f>'приложение 7 (1)'!I82</f>
        <v>30606.4</v>
      </c>
    </row>
    <row r="81" spans="1:8" s="1" customFormat="1" ht="27.75" customHeight="1">
      <c r="A81" s="17" t="s">
        <v>164</v>
      </c>
      <c r="B81" s="20" t="s">
        <v>142</v>
      </c>
      <c r="C81" s="20" t="s">
        <v>143</v>
      </c>
      <c r="D81" s="20"/>
      <c r="E81" s="20"/>
      <c r="F81" s="95">
        <f aca="true" t="shared" si="7" ref="F81:H82">F82</f>
        <v>27053.84</v>
      </c>
      <c r="G81" s="95">
        <f t="shared" si="7"/>
        <v>3319</v>
      </c>
      <c r="H81" s="95">
        <f t="shared" si="7"/>
        <v>3119</v>
      </c>
    </row>
    <row r="82" spans="1:8" s="1" customFormat="1" ht="44.25" customHeight="1">
      <c r="A82" s="17" t="s">
        <v>278</v>
      </c>
      <c r="B82" s="20" t="s">
        <v>142</v>
      </c>
      <c r="C82" s="20" t="s">
        <v>143</v>
      </c>
      <c r="D82" s="20" t="s">
        <v>280</v>
      </c>
      <c r="E82" s="20"/>
      <c r="F82" s="95">
        <f t="shared" si="7"/>
        <v>27053.84</v>
      </c>
      <c r="G82" s="95">
        <f t="shared" si="7"/>
        <v>3319</v>
      </c>
      <c r="H82" s="95">
        <f t="shared" si="7"/>
        <v>3119</v>
      </c>
    </row>
    <row r="83" spans="1:8" s="1" customFormat="1" ht="18" customHeight="1">
      <c r="A83" s="17" t="s">
        <v>286</v>
      </c>
      <c r="B83" s="20" t="s">
        <v>142</v>
      </c>
      <c r="C83" s="20" t="s">
        <v>143</v>
      </c>
      <c r="D83" s="20" t="s">
        <v>287</v>
      </c>
      <c r="E83" s="20"/>
      <c r="F83" s="95">
        <f>F85+F86+F87+F90+F92+F94</f>
        <v>27053.84</v>
      </c>
      <c r="G83" s="95">
        <f>G85+G86+G87+G90+G92+G94</f>
        <v>3319</v>
      </c>
      <c r="H83" s="95">
        <f>H85+H86+H87+H90+H92+H94</f>
        <v>3119</v>
      </c>
    </row>
    <row r="84" spans="1:8" s="1" customFormat="1" ht="32.25" customHeight="1">
      <c r="A84" s="90" t="str">
        <f>'приложение 7 (1)'!A86</f>
        <v>Основное мероприятие "Благоустройство территорий муниципальных образований"</v>
      </c>
      <c r="B84" s="20" t="s">
        <v>142</v>
      </c>
      <c r="C84" s="20" t="s">
        <v>143</v>
      </c>
      <c r="D84" s="20" t="s">
        <v>89</v>
      </c>
      <c r="E84" s="20"/>
      <c r="F84" s="95">
        <f>F85+F86</f>
        <v>2637</v>
      </c>
      <c r="G84" s="95">
        <f>G85+G86</f>
        <v>0</v>
      </c>
      <c r="H84" s="95">
        <f>H85+H86</f>
        <v>0</v>
      </c>
    </row>
    <row r="85" spans="1:8" s="1" customFormat="1" ht="57" customHeight="1">
      <c r="A85" s="90" t="str">
        <f>'приложение 7 (1)'!A87</f>
        <v>Расходы на благоустройство мест массового отдыха населения городского поселения город Бобров (Закупка товаров, работ и услуг для обеспечения государственных (муниципальных) нужд)</v>
      </c>
      <c r="B85" s="20" t="s">
        <v>142</v>
      </c>
      <c r="C85" s="20" t="s">
        <v>143</v>
      </c>
      <c r="D85" s="20" t="s">
        <v>90</v>
      </c>
      <c r="E85" s="20" t="s">
        <v>160</v>
      </c>
      <c r="F85" s="95">
        <f>'приложение 7 (1)'!G87</f>
        <v>2487</v>
      </c>
      <c r="G85" s="95">
        <f>'приложение 7 (1)'!H87</f>
        <v>0</v>
      </c>
      <c r="H85" s="95">
        <f>'приложение 7 (1)'!I87</f>
        <v>0</v>
      </c>
    </row>
    <row r="86" spans="1:8" s="1" customFormat="1" ht="57" customHeight="1">
      <c r="A86" s="90" t="str">
        <f>'приложение 7 (1)'!A88</f>
        <v>Выполнение других расходных обязательств (закупка товаров, работ и услуг для обеспечения государственных (муниципальных) нужд)</v>
      </c>
      <c r="B86" s="20" t="s">
        <v>142</v>
      </c>
      <c r="C86" s="20" t="s">
        <v>143</v>
      </c>
      <c r="D86" s="20" t="s">
        <v>603</v>
      </c>
      <c r="E86" s="20" t="s">
        <v>160</v>
      </c>
      <c r="F86" s="95">
        <f>'приложение 7 (1)'!G88</f>
        <v>150</v>
      </c>
      <c r="G86" s="95">
        <f>'приложение 7 (1)'!H88</f>
        <v>0</v>
      </c>
      <c r="H86" s="95">
        <f>'приложение 7 (1)'!I88</f>
        <v>0</v>
      </c>
    </row>
    <row r="87" spans="1:8" s="92" customFormat="1" ht="63.75" customHeight="1">
      <c r="A87" s="17" t="str">
        <f>'приложение 7 (1)'!A89</f>
        <v>Основное мероприятие "Финансовое обеспечение выполнения других расходных обязательств городского поселения город Бобров  исполнительными органами государственной власти, иными главными распорядителями средств местного бюджета-исполнителями"</v>
      </c>
      <c r="B87" s="20" t="s">
        <v>142</v>
      </c>
      <c r="C87" s="20" t="s">
        <v>143</v>
      </c>
      <c r="D87" s="20" t="s">
        <v>529</v>
      </c>
      <c r="E87" s="20"/>
      <c r="F87" s="95">
        <f>F88+F89</f>
        <v>19320.84</v>
      </c>
      <c r="G87" s="95">
        <f>G89</f>
        <v>2500</v>
      </c>
      <c r="H87" s="95">
        <f>H89</f>
        <v>2500</v>
      </c>
    </row>
    <row r="88" spans="1:8" s="92" customFormat="1" ht="63.75" customHeight="1">
      <c r="A88" s="17" t="str">
        <f>'приложение 7 (1)'!A90</f>
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</c>
      <c r="B88" s="20" t="s">
        <v>142</v>
      </c>
      <c r="C88" s="20" t="s">
        <v>143</v>
      </c>
      <c r="D88" s="20" t="s">
        <v>28</v>
      </c>
      <c r="E88" s="20" t="s">
        <v>161</v>
      </c>
      <c r="F88" s="95">
        <f>'приложение 7 (1)'!G90</f>
        <v>0</v>
      </c>
      <c r="G88" s="95">
        <v>0</v>
      </c>
      <c r="H88" s="95">
        <v>0</v>
      </c>
    </row>
    <row r="89" spans="1:8" s="92" customFormat="1" ht="45" customHeight="1">
      <c r="A89" s="17" t="str">
        <f>'приложение 7 (1)'!A91</f>
        <v>Выполнение других расходных обязательств (закупка товаров, работ и услуг для обеспечения государственных (муниципальных) нужд)</v>
      </c>
      <c r="B89" s="20" t="s">
        <v>142</v>
      </c>
      <c r="C89" s="20" t="s">
        <v>143</v>
      </c>
      <c r="D89" s="20" t="s">
        <v>531</v>
      </c>
      <c r="E89" s="20" t="s">
        <v>160</v>
      </c>
      <c r="F89" s="95">
        <f>'приложение 7 (1)'!G91</f>
        <v>19320.84</v>
      </c>
      <c r="G89" s="95">
        <f>'приложение 7 (1)'!H91</f>
        <v>2500</v>
      </c>
      <c r="H89" s="95">
        <f>'приложение 7 (1)'!I91</f>
        <v>2500</v>
      </c>
    </row>
    <row r="90" spans="1:8" s="1" customFormat="1" ht="32.25" customHeight="1">
      <c r="A90" s="17" t="s">
        <v>288</v>
      </c>
      <c r="B90" s="20" t="s">
        <v>142</v>
      </c>
      <c r="C90" s="20" t="s">
        <v>143</v>
      </c>
      <c r="D90" s="20" t="s">
        <v>289</v>
      </c>
      <c r="E90" s="20"/>
      <c r="F90" s="95">
        <f>F91</f>
        <v>4117</v>
      </c>
      <c r="G90" s="95">
        <f>G91</f>
        <v>400</v>
      </c>
      <c r="H90" s="95">
        <f>H91</f>
        <v>200</v>
      </c>
    </row>
    <row r="91" spans="1:8" s="1" customFormat="1" ht="48" customHeight="1">
      <c r="A91" s="17" t="s">
        <v>387</v>
      </c>
      <c r="B91" s="20" t="s">
        <v>142</v>
      </c>
      <c r="C91" s="20" t="s">
        <v>143</v>
      </c>
      <c r="D91" s="20" t="s">
        <v>290</v>
      </c>
      <c r="E91" s="20" t="s">
        <v>160</v>
      </c>
      <c r="F91" s="95">
        <f>'приложение 7 (1)'!G93</f>
        <v>4117</v>
      </c>
      <c r="G91" s="95">
        <f>'приложение 7 (1)'!H93</f>
        <v>400</v>
      </c>
      <c r="H91" s="95">
        <f>'приложение 7 (1)'!I93</f>
        <v>200</v>
      </c>
    </row>
    <row r="92" spans="1:8" s="1" customFormat="1" ht="24.75" customHeight="1">
      <c r="A92" s="17" t="s">
        <v>292</v>
      </c>
      <c r="B92" s="20" t="s">
        <v>142</v>
      </c>
      <c r="C92" s="20" t="s">
        <v>143</v>
      </c>
      <c r="D92" s="20" t="s">
        <v>291</v>
      </c>
      <c r="E92" s="20"/>
      <c r="F92" s="95">
        <f>F93</f>
        <v>119</v>
      </c>
      <c r="G92" s="95">
        <f>G93</f>
        <v>119</v>
      </c>
      <c r="H92" s="95">
        <f>H93</f>
        <v>119</v>
      </c>
    </row>
    <row r="93" spans="1:8" s="1" customFormat="1" ht="63.75" customHeight="1">
      <c r="A93" s="17" t="str">
        <f>'приложение 7 (1)'!A95</f>
        <v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соглашением.(Межбюджетные трансферты)</v>
      </c>
      <c r="B93" s="20" t="s">
        <v>142</v>
      </c>
      <c r="C93" s="20" t="s">
        <v>143</v>
      </c>
      <c r="D93" s="20" t="s">
        <v>293</v>
      </c>
      <c r="E93" s="20" t="s">
        <v>150</v>
      </c>
      <c r="F93" s="95">
        <f>'приложение 7 (1)'!G95</f>
        <v>119</v>
      </c>
      <c r="G93" s="95">
        <f>'приложение 7 (1)'!H95</f>
        <v>119</v>
      </c>
      <c r="H93" s="95">
        <f>'приложение 7 (1)'!I95</f>
        <v>119</v>
      </c>
    </row>
    <row r="94" spans="1:8" s="1" customFormat="1" ht="36" customHeight="1">
      <c r="A94" s="17" t="s">
        <v>294</v>
      </c>
      <c r="B94" s="20" t="s">
        <v>142</v>
      </c>
      <c r="C94" s="20" t="s">
        <v>143</v>
      </c>
      <c r="D94" s="20" t="s">
        <v>295</v>
      </c>
      <c r="E94" s="20"/>
      <c r="F94" s="95">
        <f>F95</f>
        <v>860</v>
      </c>
      <c r="G94" s="95">
        <f>G95</f>
        <v>300</v>
      </c>
      <c r="H94" s="95">
        <f>H95</f>
        <v>300</v>
      </c>
    </row>
    <row r="95" spans="1:8" s="1" customFormat="1" ht="45" customHeight="1">
      <c r="A95" s="17" t="s">
        <v>388</v>
      </c>
      <c r="B95" s="20" t="s">
        <v>142</v>
      </c>
      <c r="C95" s="20" t="s">
        <v>143</v>
      </c>
      <c r="D95" s="20" t="s">
        <v>296</v>
      </c>
      <c r="E95" s="20" t="s">
        <v>160</v>
      </c>
      <c r="F95" s="95">
        <f>'приложение 7 (1)'!G97</f>
        <v>860</v>
      </c>
      <c r="G95" s="95">
        <f>'приложение 7 (1)'!H97</f>
        <v>300</v>
      </c>
      <c r="H95" s="95">
        <f>'приложение 7 (1)'!I97</f>
        <v>300</v>
      </c>
    </row>
    <row r="96" spans="1:11" s="1" customFormat="1" ht="31.5" customHeight="1">
      <c r="A96" s="17" t="s">
        <v>165</v>
      </c>
      <c r="B96" s="20" t="s">
        <v>144</v>
      </c>
      <c r="C96" s="20"/>
      <c r="D96" s="20"/>
      <c r="E96" s="20"/>
      <c r="F96" s="95">
        <f>F97+F114+F124+F146</f>
        <v>774862.2000000001</v>
      </c>
      <c r="G96" s="95">
        <f>G97+G114+G124+G146</f>
        <v>271290.6</v>
      </c>
      <c r="H96" s="95">
        <f>H97+H114+H124+H146</f>
        <v>59523.2</v>
      </c>
      <c r="I96" s="118">
        <f>'приложение 7 (1)'!G98-'приложение 8(1)'!F96</f>
        <v>0</v>
      </c>
      <c r="J96" s="118">
        <f>'приложение 7 (1)'!H98-'приложение 8(1)'!G96</f>
        <v>0</v>
      </c>
      <c r="K96" s="118">
        <f>'приложение 7 (1)'!I98-'приложение 8(1)'!H96</f>
        <v>0</v>
      </c>
    </row>
    <row r="97" spans="1:11" s="1" customFormat="1" ht="27.75" customHeight="1">
      <c r="A97" s="17" t="s">
        <v>132</v>
      </c>
      <c r="B97" s="20" t="s">
        <v>144</v>
      </c>
      <c r="C97" s="20" t="s">
        <v>141</v>
      </c>
      <c r="D97" s="20"/>
      <c r="E97" s="20"/>
      <c r="F97" s="95">
        <f aca="true" t="shared" si="8" ref="F97:H98">F98</f>
        <v>67675.29999999999</v>
      </c>
      <c r="G97" s="95">
        <f t="shared" si="8"/>
        <v>9759.199999999999</v>
      </c>
      <c r="H97" s="95">
        <f t="shared" si="8"/>
        <v>9786.5</v>
      </c>
      <c r="I97" s="118">
        <f>'приложение 7 (1)'!G99-'приложение 8(1)'!F97</f>
        <v>0</v>
      </c>
      <c r="J97" s="118">
        <f>'приложение 7 (1)'!H99-'приложение 8(1)'!G97</f>
        <v>0</v>
      </c>
      <c r="K97" s="118">
        <f>'приложение 7 (1)'!I99-'приложение 8(1)'!H97</f>
        <v>0</v>
      </c>
    </row>
    <row r="98" spans="1:8" s="1" customFormat="1" ht="45.75" customHeight="1">
      <c r="A98" s="17" t="s">
        <v>278</v>
      </c>
      <c r="B98" s="20" t="s">
        <v>144</v>
      </c>
      <c r="C98" s="20" t="s">
        <v>141</v>
      </c>
      <c r="D98" s="20" t="s">
        <v>280</v>
      </c>
      <c r="E98" s="20"/>
      <c r="F98" s="95">
        <f t="shared" si="8"/>
        <v>67675.29999999999</v>
      </c>
      <c r="G98" s="95">
        <f t="shared" si="8"/>
        <v>9759.199999999999</v>
      </c>
      <c r="H98" s="95">
        <f t="shared" si="8"/>
        <v>9786.5</v>
      </c>
    </row>
    <row r="99" spans="1:8" s="1" customFormat="1" ht="45" customHeight="1">
      <c r="A99" s="17" t="s">
        <v>297</v>
      </c>
      <c r="B99" s="20" t="s">
        <v>144</v>
      </c>
      <c r="C99" s="20" t="s">
        <v>141</v>
      </c>
      <c r="D99" s="20" t="s">
        <v>298</v>
      </c>
      <c r="E99" s="20"/>
      <c r="F99" s="95">
        <f>F100+F102+F106+F109+F112</f>
        <v>67675.29999999999</v>
      </c>
      <c r="G99" s="95">
        <f>G100+G102+G106+G109+G112</f>
        <v>9759.199999999999</v>
      </c>
      <c r="H99" s="95">
        <f>H100+H102+H106+H109+H112</f>
        <v>9786.5</v>
      </c>
    </row>
    <row r="100" spans="1:8" s="1" customFormat="1" ht="31.5" customHeight="1">
      <c r="A100" s="17" t="s">
        <v>299</v>
      </c>
      <c r="B100" s="20" t="s">
        <v>144</v>
      </c>
      <c r="C100" s="20" t="s">
        <v>141</v>
      </c>
      <c r="D100" s="20" t="s">
        <v>300</v>
      </c>
      <c r="E100" s="20"/>
      <c r="F100" s="95">
        <f>F101</f>
        <v>67325.29999999999</v>
      </c>
      <c r="G100" s="95">
        <f>G101</f>
        <v>9559.199999999999</v>
      </c>
      <c r="H100" s="95">
        <f>H101</f>
        <v>9586.5</v>
      </c>
    </row>
    <row r="101" spans="1:8" s="1" customFormat="1" ht="61.5" customHeight="1">
      <c r="A101" s="17" t="s">
        <v>392</v>
      </c>
      <c r="B101" s="20" t="s">
        <v>144</v>
      </c>
      <c r="C101" s="20" t="s">
        <v>141</v>
      </c>
      <c r="D101" s="20" t="s">
        <v>578</v>
      </c>
      <c r="E101" s="20" t="s">
        <v>161</v>
      </c>
      <c r="F101" s="95">
        <f>'приложение 7 (1)'!G103</f>
        <v>67325.29999999999</v>
      </c>
      <c r="G101" s="95">
        <f>'приложение 7 (1)'!H103</f>
        <v>9559.199999999999</v>
      </c>
      <c r="H101" s="95">
        <f>'приложение 7 (1)'!I103</f>
        <v>9586.5</v>
      </c>
    </row>
    <row r="102" spans="1:8" s="1" customFormat="1" ht="61.5" customHeight="1">
      <c r="A102" s="17" t="str">
        <f>'приложение 7 (1)'!A104</f>
        <v>Основное мероприятие "Переселение граждан из аварийного жилищного фонда, признанного таковым до 01.01.2017 года"</v>
      </c>
      <c r="B102" s="20" t="s">
        <v>144</v>
      </c>
      <c r="C102" s="20" t="s">
        <v>141</v>
      </c>
      <c r="D102" s="20" t="s">
        <v>32</v>
      </c>
      <c r="E102" s="20"/>
      <c r="F102" s="95">
        <f>F103+F104+F105</f>
        <v>0</v>
      </c>
      <c r="G102" s="95">
        <f>G103+G104+G105</f>
        <v>0</v>
      </c>
      <c r="H102" s="95">
        <f>H103+H104+H105</f>
        <v>0</v>
      </c>
    </row>
    <row r="103" spans="1:8" s="1" customFormat="1" ht="88.5" customHeight="1">
      <c r="A103" s="17" t="str">
        <f>'приложение 7 (1)'!A105</f>
        <v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   (капитальные вложения в объекты недвижимого имущества государственной (муниципальной) собственности)</v>
      </c>
      <c r="B103" s="20" t="s">
        <v>144</v>
      </c>
      <c r="C103" s="20" t="s">
        <v>141</v>
      </c>
      <c r="D103" s="20" t="s">
        <v>34</v>
      </c>
      <c r="E103" s="20" t="s">
        <v>161</v>
      </c>
      <c r="F103" s="95">
        <f>'приложение 7 (1)'!G105</f>
        <v>0</v>
      </c>
      <c r="G103" s="95">
        <v>0</v>
      </c>
      <c r="H103" s="95">
        <v>0</v>
      </c>
    </row>
    <row r="104" spans="1:8" s="1" customFormat="1" ht="84" customHeight="1">
      <c r="A104" s="17" t="str">
        <f>'приложение 7 (1)'!A106</f>
        <v>Обеспечение мероприятий по переселению граждан из аварийного жилищного фонда за счет средств областного бюджета (капитальные вложения в объекты недвижимого имущества государственной (муниципальной) собственности)</v>
      </c>
      <c r="B104" s="20" t="s">
        <v>144</v>
      </c>
      <c r="C104" s="20" t="s">
        <v>141</v>
      </c>
      <c r="D104" s="20" t="s">
        <v>35</v>
      </c>
      <c r="E104" s="20" t="s">
        <v>161</v>
      </c>
      <c r="F104" s="95">
        <f>'приложение 7 (1)'!G106</f>
        <v>0</v>
      </c>
      <c r="G104" s="95">
        <v>0</v>
      </c>
      <c r="H104" s="95">
        <v>0</v>
      </c>
    </row>
    <row r="105" spans="1:8" s="1" customFormat="1" ht="69" customHeight="1">
      <c r="A105" s="17" t="str">
        <f>'приложение 7 (1)'!A107</f>
        <v>Обеспечение мероприятий по переселению граждан из аварийного жилищного фонда, признанного таковым до 01.01.2017г., за счет средств бюджетов (капитальные вложения в объекты недвижимого имущества государственной (муниципальной) собственности)</v>
      </c>
      <c r="B105" s="20" t="s">
        <v>144</v>
      </c>
      <c r="C105" s="20" t="s">
        <v>141</v>
      </c>
      <c r="D105" s="20" t="s">
        <v>94</v>
      </c>
      <c r="E105" s="20" t="s">
        <v>161</v>
      </c>
      <c r="F105" s="95">
        <f>'приложение 7 (1)'!G107</f>
        <v>0</v>
      </c>
      <c r="G105" s="95">
        <f>'приложение 7 (1)'!H107</f>
        <v>0</v>
      </c>
      <c r="H105" s="95">
        <f>'приложение 7 (1)'!I107</f>
        <v>0</v>
      </c>
    </row>
    <row r="106" spans="1:8" s="1" customFormat="1" ht="67.5" customHeight="1">
      <c r="A106" s="17" t="s">
        <v>24</v>
      </c>
      <c r="B106" s="20" t="s">
        <v>144</v>
      </c>
      <c r="C106" s="20" t="s">
        <v>141</v>
      </c>
      <c r="D106" s="20" t="s">
        <v>303</v>
      </c>
      <c r="E106" s="20"/>
      <c r="F106" s="95">
        <f>F108+F107</f>
        <v>150</v>
      </c>
      <c r="G106" s="95">
        <f>G108+G107</f>
        <v>0</v>
      </c>
      <c r="H106" s="95">
        <f>H108+H107</f>
        <v>0</v>
      </c>
    </row>
    <row r="107" spans="1:8" s="1" customFormat="1" ht="57" customHeight="1">
      <c r="A107" s="17" t="s">
        <v>25</v>
      </c>
      <c r="B107" s="20" t="s">
        <v>144</v>
      </c>
      <c r="C107" s="20" t="s">
        <v>141</v>
      </c>
      <c r="D107" s="20" t="s">
        <v>304</v>
      </c>
      <c r="E107" s="20" t="s">
        <v>160</v>
      </c>
      <c r="F107" s="95">
        <f>'приложение 7 (1)'!G109</f>
        <v>150</v>
      </c>
      <c r="G107" s="95">
        <f>'приложение 7 (1)'!H109</f>
        <v>0</v>
      </c>
      <c r="H107" s="95">
        <f>'приложение 7 (1)'!I109</f>
        <v>0</v>
      </c>
    </row>
    <row r="108" spans="1:8" s="1" customFormat="1" ht="70.5" customHeight="1" hidden="1">
      <c r="A108" s="17" t="s">
        <v>391</v>
      </c>
      <c r="B108" s="20" t="s">
        <v>144</v>
      </c>
      <c r="C108" s="20" t="s">
        <v>141</v>
      </c>
      <c r="D108" s="20" t="s">
        <v>307</v>
      </c>
      <c r="E108" s="20" t="s">
        <v>161</v>
      </c>
      <c r="F108" s="95">
        <f>'приложение 7 (1)'!G110</f>
        <v>0</v>
      </c>
      <c r="G108" s="95">
        <f>'приложение 7 (1)'!H110</f>
        <v>0</v>
      </c>
      <c r="H108" s="95">
        <f>'приложение 7 (1)'!I110</f>
        <v>0</v>
      </c>
    </row>
    <row r="109" spans="1:8" s="1" customFormat="1" ht="70.5" customHeight="1">
      <c r="A109" s="17" t="str">
        <f>'приложение 7 (1)'!A111</f>
        <v>Основное мероприятие "Софинансирование разницы в расселяемых и предоставляемых площадях при переселении граждан из аварийного жилищного фонда"</v>
      </c>
      <c r="B109" s="20" t="s">
        <v>144</v>
      </c>
      <c r="C109" s="20" t="s">
        <v>141</v>
      </c>
      <c r="D109" s="20" t="s">
        <v>306</v>
      </c>
      <c r="E109" s="20"/>
      <c r="F109" s="95">
        <f>F110+F111</f>
        <v>0</v>
      </c>
      <c r="G109" s="95">
        <f>G110+G111</f>
        <v>0</v>
      </c>
      <c r="H109" s="95">
        <f>H110+H111</f>
        <v>0</v>
      </c>
    </row>
    <row r="110" spans="1:8" s="1" customFormat="1" ht="78" customHeight="1">
      <c r="A110" s="17" t="str">
        <f>'приложение 7 (1)'!A112</f>
        <v>Обеспечение мероприятий по софинансированию разницы в расселяемых и предоставляемых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v>
      </c>
      <c r="B110" s="20" t="s">
        <v>144</v>
      </c>
      <c r="C110" s="20" t="s">
        <v>141</v>
      </c>
      <c r="D110" s="20" t="s">
        <v>39</v>
      </c>
      <c r="E110" s="20" t="s">
        <v>161</v>
      </c>
      <c r="F110" s="95">
        <f>'приложение 7 (1)'!G112</f>
        <v>0</v>
      </c>
      <c r="G110" s="95">
        <f>'приложение 7 (1)'!H112</f>
        <v>0</v>
      </c>
      <c r="H110" s="95">
        <f>'приложение 7 (1)'!I112</f>
        <v>0</v>
      </c>
    </row>
    <row r="111" spans="1:8" s="1" customFormat="1" ht="97.5" customHeight="1">
      <c r="A111" s="17" t="str">
        <f>'приложение 7 (1)'!A113</f>
        <v>Обеспечение мероприятий по софинансированию разницы в предоставляемых многодетным семьям по нормам предоставления жилых помещений и расселяемых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v>
      </c>
      <c r="B111" s="20" t="s">
        <v>144</v>
      </c>
      <c r="C111" s="20" t="s">
        <v>141</v>
      </c>
      <c r="D111" s="20" t="s">
        <v>40</v>
      </c>
      <c r="E111" s="20" t="s">
        <v>161</v>
      </c>
      <c r="F111" s="95">
        <f>'приложение 7 (1)'!G113</f>
        <v>0</v>
      </c>
      <c r="G111" s="95">
        <f>'приложение 7 (1)'!H113</f>
        <v>0</v>
      </c>
      <c r="H111" s="95">
        <f>'приложение 7 (1)'!I113</f>
        <v>0</v>
      </c>
    </row>
    <row r="112" spans="1:8" s="1" customFormat="1" ht="49.5" customHeight="1">
      <c r="A112" s="17" t="s">
        <v>308</v>
      </c>
      <c r="B112" s="20" t="s">
        <v>144</v>
      </c>
      <c r="C112" s="20" t="s">
        <v>141</v>
      </c>
      <c r="D112" s="20" t="s">
        <v>309</v>
      </c>
      <c r="E112" s="20"/>
      <c r="F112" s="95">
        <f>F113</f>
        <v>200</v>
      </c>
      <c r="G112" s="95">
        <f>G113</f>
        <v>200</v>
      </c>
      <c r="H112" s="95">
        <f>H113</f>
        <v>200</v>
      </c>
    </row>
    <row r="113" spans="1:8" s="1" customFormat="1" ht="48.75" customHeight="1">
      <c r="A113" s="17" t="s">
        <v>510</v>
      </c>
      <c r="B113" s="20" t="s">
        <v>144</v>
      </c>
      <c r="C113" s="20" t="s">
        <v>141</v>
      </c>
      <c r="D113" s="20" t="s">
        <v>311</v>
      </c>
      <c r="E113" s="20" t="s">
        <v>160</v>
      </c>
      <c r="F113" s="95">
        <f>'приложение 7 (1)'!G115</f>
        <v>200</v>
      </c>
      <c r="G113" s="95">
        <f>'приложение 7 (1)'!H115</f>
        <v>200</v>
      </c>
      <c r="H113" s="95">
        <f>'приложение 7 (1)'!I115</f>
        <v>200</v>
      </c>
    </row>
    <row r="114" spans="1:11" s="1" customFormat="1" ht="24.75" customHeight="1">
      <c r="A114" s="17" t="s">
        <v>133</v>
      </c>
      <c r="B114" s="20" t="s">
        <v>144</v>
      </c>
      <c r="C114" s="20" t="s">
        <v>145</v>
      </c>
      <c r="D114" s="20"/>
      <c r="E114" s="20"/>
      <c r="F114" s="95">
        <f aca="true" t="shared" si="9" ref="F114:H115">F115</f>
        <v>11194.300000000003</v>
      </c>
      <c r="G114" s="95">
        <f t="shared" si="9"/>
        <v>5200</v>
      </c>
      <c r="H114" s="95">
        <f t="shared" si="9"/>
        <v>5200</v>
      </c>
      <c r="I114" s="118">
        <f>'приложение 7 (1)'!G116-'приложение 8(1)'!F114</f>
        <v>0</v>
      </c>
      <c r="J114" s="118">
        <f>'приложение 7 (1)'!H116-'приложение 8(1)'!G114</f>
        <v>0</v>
      </c>
      <c r="K114" s="118">
        <f>'приложение 7 (1)'!I116-'приложение 8(1)'!H114</f>
        <v>0</v>
      </c>
    </row>
    <row r="115" spans="1:8" s="1" customFormat="1" ht="47.25" customHeight="1">
      <c r="A115" s="17" t="s">
        <v>278</v>
      </c>
      <c r="B115" s="20" t="s">
        <v>144</v>
      </c>
      <c r="C115" s="20" t="s">
        <v>145</v>
      </c>
      <c r="D115" s="20" t="s">
        <v>280</v>
      </c>
      <c r="E115" s="20"/>
      <c r="F115" s="95">
        <f t="shared" si="9"/>
        <v>11194.300000000003</v>
      </c>
      <c r="G115" s="95">
        <f t="shared" si="9"/>
        <v>5200</v>
      </c>
      <c r="H115" s="95">
        <f t="shared" si="9"/>
        <v>5200</v>
      </c>
    </row>
    <row r="116" spans="1:8" s="1" customFormat="1" ht="45.75" customHeight="1">
      <c r="A116" s="17" t="s">
        <v>297</v>
      </c>
      <c r="B116" s="20" t="s">
        <v>144</v>
      </c>
      <c r="C116" s="20" t="s">
        <v>145</v>
      </c>
      <c r="D116" s="20" t="s">
        <v>298</v>
      </c>
      <c r="E116" s="20"/>
      <c r="F116" s="95">
        <f>F117+F122</f>
        <v>11194.300000000003</v>
      </c>
      <c r="G116" s="95">
        <f>G117+G122</f>
        <v>5200</v>
      </c>
      <c r="H116" s="95">
        <f>H117+H122</f>
        <v>5200</v>
      </c>
    </row>
    <row r="117" spans="1:8" s="1" customFormat="1" ht="72.75" customHeight="1">
      <c r="A117" s="17" t="s">
        <v>302</v>
      </c>
      <c r="B117" s="20" t="s">
        <v>144</v>
      </c>
      <c r="C117" s="20" t="s">
        <v>145</v>
      </c>
      <c r="D117" s="20" t="s">
        <v>303</v>
      </c>
      <c r="E117" s="20"/>
      <c r="F117" s="95">
        <f>F118+F120+F119+F121</f>
        <v>11194.300000000003</v>
      </c>
      <c r="G117" s="95">
        <f>G118+G120+G119+G121</f>
        <v>4700</v>
      </c>
      <c r="H117" s="95">
        <f>H118+H120+H119+H121</f>
        <v>4700</v>
      </c>
    </row>
    <row r="118" spans="1:8" s="1" customFormat="1" ht="79.5" customHeight="1">
      <c r="A118" s="17" t="str">
        <f>'приложение 7 (1)'!A120</f>
        <v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 (закупка товаров, работ и услуг для обеспечения государственных (муниципальных) нужд)</v>
      </c>
      <c r="B118" s="20" t="s">
        <v>144</v>
      </c>
      <c r="C118" s="20" t="s">
        <v>145</v>
      </c>
      <c r="D118" s="20" t="s">
        <v>47</v>
      </c>
      <c r="E118" s="20" t="s">
        <v>160</v>
      </c>
      <c r="F118" s="95">
        <f>'приложение 7 (1)'!G120</f>
        <v>0</v>
      </c>
      <c r="G118" s="95">
        <v>0</v>
      </c>
      <c r="H118" s="95">
        <v>0</v>
      </c>
    </row>
    <row r="119" spans="1:8" s="1" customFormat="1" ht="79.5" customHeight="1">
      <c r="A119" s="17" t="str">
        <f>'приложение 7 (1)'!A121</f>
        <v>Поощрение городских округов и муниципальных районов Воронежской области за достижение наилучших значений комплексной оценки показателей эффективности деятельности органов местного самоуправления городских округов и муниципальных районов (закупка товаров, работ и услуг для обеспечения государственных (муниципальных) нужд)</v>
      </c>
      <c r="B119" s="20" t="s">
        <v>144</v>
      </c>
      <c r="C119" s="20" t="s">
        <v>145</v>
      </c>
      <c r="D119" s="20" t="s">
        <v>622</v>
      </c>
      <c r="E119" s="20" t="s">
        <v>160</v>
      </c>
      <c r="F119" s="95">
        <f>'приложение 7 (1)'!G121</f>
        <v>596.1</v>
      </c>
      <c r="G119" s="95">
        <f>'приложение 7 (1)'!H121</f>
        <v>0</v>
      </c>
      <c r="H119" s="95">
        <f>'приложение 7 (1)'!I121</f>
        <v>0</v>
      </c>
    </row>
    <row r="120" spans="1:8" s="1" customFormat="1" ht="44.25" customHeight="1">
      <c r="A120" s="7" t="s">
        <v>385</v>
      </c>
      <c r="B120" s="20" t="s">
        <v>144</v>
      </c>
      <c r="C120" s="20" t="s">
        <v>145</v>
      </c>
      <c r="D120" s="20" t="s">
        <v>304</v>
      </c>
      <c r="E120" s="20" t="s">
        <v>160</v>
      </c>
      <c r="F120" s="95">
        <f>'приложение 7 (1)'!G122</f>
        <v>8031.000000000002</v>
      </c>
      <c r="G120" s="95">
        <f>'приложение 7 (1)'!H122</f>
        <v>4700</v>
      </c>
      <c r="H120" s="95">
        <f>'приложение 7 (1)'!I122</f>
        <v>4700</v>
      </c>
    </row>
    <row r="121" spans="1:8" s="1" customFormat="1" ht="81.75" customHeight="1">
      <c r="A121" s="7" t="str">
        <f>'приложение 7 (1)'!A123</f>
        <v>Софинансирование расходов по реализации мероприятий по ремонту объектов теплоэнергетического хозяйства муниципальных образований, находящихся в муниципальной собственности, к очередному отопительному периоду, на 2021 год (закупка товаров, работ и услуг для обеспечения государственных (муниципальных) нужд)</v>
      </c>
      <c r="B121" s="20" t="s">
        <v>144</v>
      </c>
      <c r="C121" s="20" t="s">
        <v>145</v>
      </c>
      <c r="D121" s="20" t="s">
        <v>624</v>
      </c>
      <c r="E121" s="20" t="s">
        <v>160</v>
      </c>
      <c r="F121" s="95">
        <f>'приложение 7 (1)'!G123</f>
        <v>2567.2</v>
      </c>
      <c r="G121" s="95">
        <f>'приложение 7 (1)'!H123</f>
        <v>0</v>
      </c>
      <c r="H121" s="95">
        <f>'приложение 7 (1)'!I123</f>
        <v>0</v>
      </c>
    </row>
    <row r="122" spans="1:8" s="1" customFormat="1" ht="24" customHeight="1">
      <c r="A122" s="93" t="str">
        <f>'приложение 7 (1)'!A124</f>
        <v>Основное мероприятие "Формирование современной городской среды"</v>
      </c>
      <c r="B122" s="20" t="s">
        <v>144</v>
      </c>
      <c r="C122" s="20" t="s">
        <v>145</v>
      </c>
      <c r="D122" s="20" t="s">
        <v>524</v>
      </c>
      <c r="E122" s="20"/>
      <c r="F122" s="95">
        <f>F123</f>
        <v>0</v>
      </c>
      <c r="G122" s="95">
        <f>G123</f>
        <v>500</v>
      </c>
      <c r="H122" s="95">
        <f>H123</f>
        <v>500</v>
      </c>
    </row>
    <row r="123" spans="1:8" s="1" customFormat="1" ht="44.25" customHeight="1">
      <c r="A123" s="93" t="str">
        <f>'приложение 7 (1)'!A125</f>
        <v>Приобретение коммунальной специализированной техники (закупка товаров, работ и услуг для обеспечения государственных (муниципальных) нужд)</v>
      </c>
      <c r="B123" s="20" t="s">
        <v>144</v>
      </c>
      <c r="C123" s="20" t="s">
        <v>145</v>
      </c>
      <c r="D123" s="20" t="s">
        <v>527</v>
      </c>
      <c r="E123" s="20" t="s">
        <v>160</v>
      </c>
      <c r="F123" s="95">
        <f>'приложение 7 (1)'!G125</f>
        <v>0</v>
      </c>
      <c r="G123" s="95">
        <f>'приложение 7 (1)'!H125</f>
        <v>500</v>
      </c>
      <c r="H123" s="95">
        <f>'приложение 7 (1)'!I125</f>
        <v>500</v>
      </c>
    </row>
    <row r="124" spans="1:11" s="1" customFormat="1" ht="18.75" customHeight="1">
      <c r="A124" s="7" t="s">
        <v>134</v>
      </c>
      <c r="B124" s="20" t="s">
        <v>144</v>
      </c>
      <c r="C124" s="20" t="s">
        <v>146</v>
      </c>
      <c r="D124" s="20"/>
      <c r="E124" s="20"/>
      <c r="F124" s="95">
        <f>F128+F130+F131+F133+F134+F136+F137+F138+F141+F142+F145</f>
        <v>52817.899999999994</v>
      </c>
      <c r="G124" s="95">
        <f>G130+G131+G133+G136+G138+G141+G142+G145</f>
        <v>35307.2</v>
      </c>
      <c r="H124" s="95">
        <f>H130+H131+H133+H136+H138+H141+H142+H145</f>
        <v>42336.7</v>
      </c>
      <c r="I124" s="118">
        <f>'приложение 7 (1)'!G126-'приложение 8(1)'!F124</f>
        <v>0</v>
      </c>
      <c r="J124" s="118">
        <f>'приложение 7 (1)'!H126-'приложение 8(1)'!G124</f>
        <v>0</v>
      </c>
      <c r="K124" s="118">
        <f>'приложение 7 (1)'!I126-'приложение 8(1)'!H124</f>
        <v>0</v>
      </c>
    </row>
    <row r="125" spans="1:11" s="1" customFormat="1" ht="45" customHeight="1">
      <c r="A125" s="7" t="s">
        <v>278</v>
      </c>
      <c r="B125" s="20" t="s">
        <v>144</v>
      </c>
      <c r="C125" s="20" t="s">
        <v>146</v>
      </c>
      <c r="D125" s="20" t="s">
        <v>280</v>
      </c>
      <c r="E125" s="20"/>
      <c r="F125" s="95">
        <f>F126+F139+F143</f>
        <v>50253.899999999994</v>
      </c>
      <c r="G125" s="95">
        <f>G126+G139+G143</f>
        <v>35307.2</v>
      </c>
      <c r="H125" s="95">
        <f>H126+H139+H143</f>
        <v>42336.7</v>
      </c>
      <c r="I125" s="118">
        <f>'приложение 7 (1)'!G127-'приложение 8(1)'!F125</f>
        <v>2564</v>
      </c>
      <c r="J125" s="118">
        <f>'приложение 7 (1)'!H127-'приложение 8(1)'!G125</f>
        <v>0</v>
      </c>
      <c r="K125" s="118">
        <f>'приложение 7 (1)'!I127-'приложение 8(1)'!H125</f>
        <v>0</v>
      </c>
    </row>
    <row r="126" spans="1:11" s="92" customFormat="1" ht="45.75" customHeight="1">
      <c r="A126" s="7" t="s">
        <v>297</v>
      </c>
      <c r="B126" s="20" t="s">
        <v>144</v>
      </c>
      <c r="C126" s="20" t="s">
        <v>146</v>
      </c>
      <c r="D126" s="20" t="s">
        <v>298</v>
      </c>
      <c r="E126" s="20"/>
      <c r="F126" s="95">
        <f>F127+F129+F132+F135</f>
        <v>21104.1</v>
      </c>
      <c r="G126" s="95">
        <f>G127+G129+G132</f>
        <v>9565.7</v>
      </c>
      <c r="H126" s="95">
        <f>H127+H129+H132</f>
        <v>16300</v>
      </c>
      <c r="I126" s="118">
        <f>'приложение 7 (1)'!G128-'приложение 8(1)'!F126</f>
        <v>2564</v>
      </c>
      <c r="J126" s="118">
        <f>'приложение 7 (1)'!H128-'приложение 8(1)'!G126</f>
        <v>0</v>
      </c>
      <c r="K126" s="118">
        <f>'приложение 7 (1)'!I128-'приложение 8(1)'!H126</f>
        <v>0</v>
      </c>
    </row>
    <row r="127" spans="1:11" s="92" customFormat="1" ht="64.5" customHeight="1">
      <c r="A127" s="7" t="str">
        <f>'приложение 7 (1)'!A129</f>
        <v>Основное мероприятие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бюджета- исполнителями"</v>
      </c>
      <c r="B127" s="20" t="s">
        <v>144</v>
      </c>
      <c r="C127" s="20" t="s">
        <v>146</v>
      </c>
      <c r="D127" s="20" t="s">
        <v>303</v>
      </c>
      <c r="E127" s="20"/>
      <c r="F127" s="95">
        <f>F128</f>
        <v>264</v>
      </c>
      <c r="G127" s="95">
        <f>'приложение 7 (1)'!H130</f>
        <v>0</v>
      </c>
      <c r="H127" s="95">
        <f>'приложение 7 (1)'!I130</f>
        <v>0</v>
      </c>
      <c r="I127" s="118">
        <f>'приложение 7 (1)'!G129-'приложение 8(1)'!F127</f>
        <v>0</v>
      </c>
      <c r="J127" s="118">
        <f>'приложение 7 (1)'!H129-'приложение 8(1)'!G127</f>
        <v>0</v>
      </c>
      <c r="K127" s="118">
        <f>'приложение 7 (1)'!I129-'приложение 8(1)'!H127</f>
        <v>0</v>
      </c>
    </row>
    <row r="128" spans="1:11" s="92" customFormat="1" ht="64.5" customHeight="1">
      <c r="A128" s="7" t="str">
        <f>'приложение 7 (1)'!A130</f>
        <v>Выполнение других расходных обязательств (Закупка товаров, работ и услуг для обеспечения государственных (муниципальных) нужд)</v>
      </c>
      <c r="B128" s="20" t="s">
        <v>144</v>
      </c>
      <c r="C128" s="20" t="s">
        <v>146</v>
      </c>
      <c r="D128" s="20" t="s">
        <v>304</v>
      </c>
      <c r="E128" s="20" t="s">
        <v>160</v>
      </c>
      <c r="F128" s="95">
        <f>'приложение 7 (1)'!G130</f>
        <v>264</v>
      </c>
      <c r="G128" s="95">
        <v>0</v>
      </c>
      <c r="H128" s="95">
        <v>0</v>
      </c>
      <c r="I128" s="118">
        <f>'приложение 7 (1)'!G130-'приложение 8(1)'!F128</f>
        <v>0</v>
      </c>
      <c r="J128" s="118">
        <f>'приложение 7 (1)'!H130-'приложение 8(1)'!G128</f>
        <v>0</v>
      </c>
      <c r="K128" s="118">
        <f>'приложение 7 (1)'!I130-'приложение 8(1)'!H128</f>
        <v>0</v>
      </c>
    </row>
    <row r="129" spans="1:11" s="1" customFormat="1" ht="35.25" customHeight="1">
      <c r="A129" s="7" t="s">
        <v>312</v>
      </c>
      <c r="B129" s="20" t="s">
        <v>144</v>
      </c>
      <c r="C129" s="20" t="s">
        <v>146</v>
      </c>
      <c r="D129" s="20" t="s">
        <v>313</v>
      </c>
      <c r="E129" s="20"/>
      <c r="F129" s="95">
        <f>F130+F131</f>
        <v>546</v>
      </c>
      <c r="G129" s="95">
        <f>G130+G131</f>
        <v>600</v>
      </c>
      <c r="H129" s="95">
        <f>H130+H131</f>
        <v>600</v>
      </c>
      <c r="I129" s="118">
        <f>'приложение 7 (1)'!G131-'приложение 8(1)'!F129</f>
        <v>0</v>
      </c>
      <c r="J129" s="118">
        <f>'приложение 7 (1)'!H131-'приложение 8(1)'!G129</f>
        <v>0</v>
      </c>
      <c r="K129" s="118">
        <f>'приложение 7 (1)'!I131-'приложение 8(1)'!H129</f>
        <v>0</v>
      </c>
    </row>
    <row r="130" spans="1:11" s="1" customFormat="1" ht="48" customHeight="1">
      <c r="A130" s="7" t="s">
        <v>389</v>
      </c>
      <c r="B130" s="20" t="s">
        <v>144</v>
      </c>
      <c r="C130" s="20" t="s">
        <v>146</v>
      </c>
      <c r="D130" s="20" t="s">
        <v>314</v>
      </c>
      <c r="E130" s="20" t="s">
        <v>160</v>
      </c>
      <c r="F130" s="95">
        <f>'приложение 7 (1)'!G132</f>
        <v>0</v>
      </c>
      <c r="G130" s="95">
        <f>'приложение 7 (1)'!H132</f>
        <v>300</v>
      </c>
      <c r="H130" s="95">
        <f>'приложение 7 (1)'!I132</f>
        <v>300</v>
      </c>
      <c r="I130" s="118">
        <f>'приложение 7 (1)'!G132-'приложение 8(1)'!F130</f>
        <v>0</v>
      </c>
      <c r="J130" s="118">
        <f>'приложение 7 (1)'!H132-'приложение 8(1)'!G130</f>
        <v>0</v>
      </c>
      <c r="K130" s="118">
        <f>'приложение 7 (1)'!I132-'приложение 8(1)'!H130</f>
        <v>0</v>
      </c>
    </row>
    <row r="131" spans="1:11" s="1" customFormat="1" ht="48" customHeight="1">
      <c r="A131" s="7" t="str">
        <f>'приложение 7 (1)'!A133</f>
        <v>Выполнение других расходных обязательств (Закупка товаров, работ и услуг для обеспечения государственных (муниципальных) нужд)</v>
      </c>
      <c r="B131" s="20" t="s">
        <v>144</v>
      </c>
      <c r="C131" s="20" t="s">
        <v>146</v>
      </c>
      <c r="D131" s="20" t="s">
        <v>107</v>
      </c>
      <c r="E131" s="20" t="s">
        <v>160</v>
      </c>
      <c r="F131" s="95">
        <f>'приложение 7 (1)'!G133</f>
        <v>546</v>
      </c>
      <c r="G131" s="95">
        <f>'приложение 7 (1)'!H133</f>
        <v>300</v>
      </c>
      <c r="H131" s="95">
        <f>'приложение 7 (1)'!I133</f>
        <v>300</v>
      </c>
      <c r="I131" s="118">
        <f>'приложение 7 (1)'!G133-'приложение 8(1)'!F131</f>
        <v>0</v>
      </c>
      <c r="J131" s="118">
        <f>'приложение 7 (1)'!H133-'приложение 8(1)'!G131</f>
        <v>0</v>
      </c>
      <c r="K131" s="118">
        <f>'приложение 7 (1)'!I133-'приложение 8(1)'!H131</f>
        <v>0</v>
      </c>
    </row>
    <row r="132" spans="1:11" s="1" customFormat="1" ht="48" customHeight="1">
      <c r="A132" s="7" t="str">
        <f>'приложение 7 (1)'!A134</f>
        <v>Основное мероприятие "Региональный проект "Формирование комфортной городской среды""</v>
      </c>
      <c r="B132" s="20" t="s">
        <v>144</v>
      </c>
      <c r="C132" s="20" t="s">
        <v>146</v>
      </c>
      <c r="D132" s="20" t="s">
        <v>23</v>
      </c>
      <c r="E132" s="20"/>
      <c r="F132" s="95">
        <f>F133+F134</f>
        <v>20294.1</v>
      </c>
      <c r="G132" s="95">
        <f>G133+G134</f>
        <v>8965.7</v>
      </c>
      <c r="H132" s="95">
        <f>H133+H134</f>
        <v>15700</v>
      </c>
      <c r="I132" s="118">
        <f>'приложение 7 (1)'!G134-'приложение 8(1)'!F132</f>
        <v>0</v>
      </c>
      <c r="J132" s="118">
        <f>'приложение 7 (1)'!H134-'приложение 8(1)'!G132</f>
        <v>0</v>
      </c>
      <c r="K132" s="118">
        <f>'приложение 7 (1)'!I134-'приложение 8(1)'!H132</f>
        <v>0</v>
      </c>
    </row>
    <row r="133" spans="1:11" s="92" customFormat="1" ht="45" customHeight="1">
      <c r="A133" s="93" t="str">
        <f>'приложение 7 (1)'!A135</f>
        <v>Реализация программ формирования современной городской среды (закупка товаров, работ и услуг для обеспечения государственных (муниципальных) нужд)</v>
      </c>
      <c r="B133" s="91" t="s">
        <v>144</v>
      </c>
      <c r="C133" s="91" t="s">
        <v>146</v>
      </c>
      <c r="D133" s="91" t="s">
        <v>21</v>
      </c>
      <c r="E133" s="91" t="s">
        <v>160</v>
      </c>
      <c r="F133" s="146">
        <f>'приложение 7 (1)'!G135</f>
        <v>8396.6</v>
      </c>
      <c r="G133" s="146">
        <f>'приложение 7 (1)'!H135</f>
        <v>8965.7</v>
      </c>
      <c r="H133" s="146">
        <f>'приложение 7 (1)'!I135</f>
        <v>15700</v>
      </c>
      <c r="I133" s="118">
        <f>'приложение 7 (1)'!G135-'приложение 8(1)'!F133</f>
        <v>0</v>
      </c>
      <c r="J133" s="118">
        <f>'приложение 7 (1)'!H135-'приложение 8(1)'!G133</f>
        <v>0</v>
      </c>
      <c r="K133" s="118">
        <f>'приложение 7 (1)'!I135-'приложение 8(1)'!H133</f>
        <v>0</v>
      </c>
    </row>
    <row r="134" spans="1:11" s="92" customFormat="1" ht="63" customHeight="1">
      <c r="A134" s="93" t="str">
        <f>'приложение 7 (1)'!A136</f>
        <v>Реализация программ формирования современной городской среды (в целях достижения значений дополнительного результата) (Закупка товаров, работ и услуг для обеспечения государственных (муниципальных) нужд)</v>
      </c>
      <c r="B134" s="91" t="s">
        <v>144</v>
      </c>
      <c r="C134" s="91" t="s">
        <v>146</v>
      </c>
      <c r="D134" s="91" t="s">
        <v>615</v>
      </c>
      <c r="E134" s="91" t="s">
        <v>160</v>
      </c>
      <c r="F134" s="146">
        <f>'приложение 7 (1)'!G136</f>
        <v>11897.5</v>
      </c>
      <c r="G134" s="146">
        <f>'приложение 7 (1)'!H136</f>
        <v>0</v>
      </c>
      <c r="H134" s="146">
        <f>'приложение 7 (1)'!I136</f>
        <v>0</v>
      </c>
      <c r="I134" s="118"/>
      <c r="J134" s="118"/>
      <c r="K134" s="118"/>
    </row>
    <row r="135" spans="1:11" s="92" customFormat="1" ht="39" customHeight="1">
      <c r="A135" s="93" t="str">
        <f>'приложение 7 (1)'!A137</f>
        <v>Основное мероприятие "Формирование современной городской среды"</v>
      </c>
      <c r="B135" s="91" t="s">
        <v>144</v>
      </c>
      <c r="C135" s="91" t="s">
        <v>146</v>
      </c>
      <c r="D135" s="91" t="s">
        <v>524</v>
      </c>
      <c r="E135" s="91"/>
      <c r="F135" s="146">
        <f>F136+F138</f>
        <v>0</v>
      </c>
      <c r="G135" s="146">
        <f>G136+G138</f>
        <v>0</v>
      </c>
      <c r="H135" s="146">
        <f>H136+H138</f>
        <v>0</v>
      </c>
      <c r="I135" s="118">
        <f>'приложение 7 (1)'!G137-'приложение 8(1)'!F135</f>
        <v>2564</v>
      </c>
      <c r="J135" s="118">
        <f>'приложение 7 (1)'!H137-'приложение 8(1)'!G135</f>
        <v>0</v>
      </c>
      <c r="K135" s="118">
        <f>'приложение 7 (1)'!I137-'приложение 8(1)'!H135</f>
        <v>0</v>
      </c>
    </row>
    <row r="136" spans="1:11" s="92" customFormat="1" ht="54.75" customHeight="1">
      <c r="A136" s="93" t="str">
        <f>'приложение 7 (1)'!A138</f>
        <v>Расходы местного бюджета на благоустройство дворовых территорий (Закупка товаров, работ и услуг для обеспечения государственных (муниципальных) нужд)</v>
      </c>
      <c r="B136" s="91" t="s">
        <v>144</v>
      </c>
      <c r="C136" s="91" t="s">
        <v>146</v>
      </c>
      <c r="D136" s="91" t="s">
        <v>573</v>
      </c>
      <c r="E136" s="91" t="s">
        <v>160</v>
      </c>
      <c r="F136" s="146">
        <f>'приложение 7 (1)'!G138</f>
        <v>0</v>
      </c>
      <c r="G136" s="146">
        <f>'приложение 7 (1)'!H138</f>
        <v>0</v>
      </c>
      <c r="H136" s="146">
        <f>'приложение 7 (1)'!I138</f>
        <v>0</v>
      </c>
      <c r="I136" s="118">
        <f>'приложение 7 (1)'!G138-'приложение 8(1)'!F136</f>
        <v>0</v>
      </c>
      <c r="J136" s="118">
        <f>'приложение 7 (1)'!H138-'приложение 8(1)'!G136</f>
        <v>0</v>
      </c>
      <c r="K136" s="118">
        <f>'приложение 7 (1)'!I138-'приложение 8(1)'!H136</f>
        <v>0</v>
      </c>
    </row>
    <row r="137" spans="1:11" s="92" customFormat="1" ht="75.75" customHeight="1">
      <c r="A137" s="93" t="str">
        <f>'приложение 7 (1)'!A139</f>
        <v>Субсидии бюджетным муниципальным образованиям на обустройство и восстановление воинских захоронений на территории Воронежской области (закупка товаров, работ и услуг для обеспечения государственных (муниципальных) нужд)</v>
      </c>
      <c r="B137" s="91" t="s">
        <v>144</v>
      </c>
      <c r="C137" s="91" t="s">
        <v>146</v>
      </c>
      <c r="D137" s="91" t="s">
        <v>617</v>
      </c>
      <c r="E137" s="91" t="s">
        <v>160</v>
      </c>
      <c r="F137" s="146">
        <f>'приложение 7 (1)'!G139</f>
        <v>2564</v>
      </c>
      <c r="G137" s="146">
        <f>'приложение 7 (1)'!H139</f>
        <v>0</v>
      </c>
      <c r="H137" s="146">
        <f>'приложение 7 (1)'!I139</f>
        <v>0</v>
      </c>
      <c r="I137" s="118"/>
      <c r="J137" s="118"/>
      <c r="K137" s="118"/>
    </row>
    <row r="138" spans="1:11" s="92" customFormat="1" ht="53.25" customHeight="1">
      <c r="A138" s="93" t="str">
        <f>'приложение 7 (1)'!A140</f>
        <v>Приобретение коммунальной специализированной техники (закупка товаров, работ и услуг для обеспечения государственных (муниципальных) нужд)</v>
      </c>
      <c r="B138" s="91" t="s">
        <v>144</v>
      </c>
      <c r="C138" s="91" t="s">
        <v>146</v>
      </c>
      <c r="D138" s="91" t="s">
        <v>527</v>
      </c>
      <c r="E138" s="91" t="s">
        <v>160</v>
      </c>
      <c r="F138" s="146">
        <f>'приложение 7 (1)'!G140</f>
        <v>0</v>
      </c>
      <c r="G138" s="146">
        <f>'приложение 7 (1)'!H140</f>
        <v>0</v>
      </c>
      <c r="H138" s="146">
        <f>'приложение 7 (1)'!I140</f>
        <v>0</v>
      </c>
      <c r="I138" s="118">
        <f>'приложение 7 (1)'!G140-'приложение 8(1)'!F138</f>
        <v>0</v>
      </c>
      <c r="J138" s="118">
        <f>'приложение 7 (1)'!H140-'приложение 8(1)'!G138</f>
        <v>0</v>
      </c>
      <c r="K138" s="118">
        <f>'приложение 7 (1)'!I140-'приложение 8(1)'!H138</f>
        <v>0</v>
      </c>
    </row>
    <row r="139" spans="1:11" s="1" customFormat="1" ht="33.75" customHeight="1">
      <c r="A139" s="7" t="s">
        <v>316</v>
      </c>
      <c r="B139" s="20" t="s">
        <v>144</v>
      </c>
      <c r="C139" s="20" t="s">
        <v>146</v>
      </c>
      <c r="D139" s="20" t="s">
        <v>317</v>
      </c>
      <c r="E139" s="20"/>
      <c r="F139" s="95">
        <f>F140</f>
        <v>6539.8</v>
      </c>
      <c r="G139" s="95">
        <f>G140</f>
        <v>8131.5</v>
      </c>
      <c r="H139" s="95">
        <f>H140</f>
        <v>8426.7</v>
      </c>
      <c r="I139" s="118">
        <f>'приложение 7 (1)'!G141-'приложение 8(1)'!F139</f>
        <v>0</v>
      </c>
      <c r="J139" s="118">
        <f>'приложение 7 (1)'!H141-'приложение 8(1)'!G139</f>
        <v>0</v>
      </c>
      <c r="K139" s="118">
        <f>'приложение 7 (1)'!I141-'приложение 8(1)'!H139</f>
        <v>0</v>
      </c>
    </row>
    <row r="140" spans="1:11" s="1" customFormat="1" ht="48" customHeight="1">
      <c r="A140" s="7" t="s">
        <v>315</v>
      </c>
      <c r="B140" s="20" t="s">
        <v>144</v>
      </c>
      <c r="C140" s="20" t="s">
        <v>146</v>
      </c>
      <c r="D140" s="20" t="s">
        <v>319</v>
      </c>
      <c r="E140" s="20"/>
      <c r="F140" s="95">
        <f>F141+F142</f>
        <v>6539.8</v>
      </c>
      <c r="G140" s="95">
        <f>G141+G142</f>
        <v>8131.5</v>
      </c>
      <c r="H140" s="95">
        <f>H141+H142</f>
        <v>8426.7</v>
      </c>
      <c r="I140" s="118">
        <f>'приложение 7 (1)'!G142-'приложение 8(1)'!F140</f>
        <v>0</v>
      </c>
      <c r="J140" s="118">
        <f>'приложение 7 (1)'!H142-'приложение 8(1)'!G140</f>
        <v>0</v>
      </c>
      <c r="K140" s="118">
        <f>'приложение 7 (1)'!I142-'приложение 8(1)'!H140</f>
        <v>0</v>
      </c>
    </row>
    <row r="141" spans="1:11" s="1" customFormat="1" ht="48" customHeight="1">
      <c r="A141" s="7" t="str">
        <f>'приложение 7 (1)'!A143</f>
        <v>Расходы на уличное освещение (закупка товаров, работ и услуг для обеспечения государственных (муниципальных) нужд) </v>
      </c>
      <c r="B141" s="20" t="s">
        <v>144</v>
      </c>
      <c r="C141" s="20" t="s">
        <v>146</v>
      </c>
      <c r="D141" s="20" t="s">
        <v>45</v>
      </c>
      <c r="E141" s="20" t="s">
        <v>160</v>
      </c>
      <c r="F141" s="95">
        <f>'приложение 7 (1)'!G143</f>
        <v>1500</v>
      </c>
      <c r="G141" s="95">
        <v>0</v>
      </c>
      <c r="H141" s="95">
        <v>0</v>
      </c>
      <c r="I141" s="118">
        <f>'приложение 7 (1)'!G143-'приложение 8(1)'!F141</f>
        <v>0</v>
      </c>
      <c r="J141" s="118">
        <f>'приложение 7 (1)'!H143-'приложение 8(1)'!G141</f>
        <v>0</v>
      </c>
      <c r="K141" s="118">
        <f>'приложение 7 (1)'!I143-'приложение 8(1)'!H141</f>
        <v>0</v>
      </c>
    </row>
    <row r="142" spans="1:11" s="1" customFormat="1" ht="47.25" customHeight="1">
      <c r="A142" s="7" t="s">
        <v>396</v>
      </c>
      <c r="B142" s="20" t="s">
        <v>144</v>
      </c>
      <c r="C142" s="20" t="s">
        <v>146</v>
      </c>
      <c r="D142" s="20" t="s">
        <v>318</v>
      </c>
      <c r="E142" s="20" t="s">
        <v>160</v>
      </c>
      <c r="F142" s="95">
        <f>'приложение 7 (1)'!G144</f>
        <v>5039.8</v>
      </c>
      <c r="G142" s="95">
        <f>'приложение 7 (1)'!H144</f>
        <v>8131.5</v>
      </c>
      <c r="H142" s="95">
        <f>'приложение 7 (1)'!I144</f>
        <v>8426.7</v>
      </c>
      <c r="I142" s="118">
        <f>'приложение 7 (1)'!G144-'приложение 8(1)'!F142</f>
        <v>0</v>
      </c>
      <c r="J142" s="118">
        <f>'приложение 7 (1)'!H144-'приложение 8(1)'!G142</f>
        <v>0</v>
      </c>
      <c r="K142" s="118">
        <f>'приложение 7 (1)'!I144-'приложение 8(1)'!H142</f>
        <v>0</v>
      </c>
    </row>
    <row r="143" spans="1:11" s="1" customFormat="1" ht="29.25" customHeight="1">
      <c r="A143" s="7" t="s">
        <v>320</v>
      </c>
      <c r="B143" s="20" t="s">
        <v>144</v>
      </c>
      <c r="C143" s="20" t="s">
        <v>146</v>
      </c>
      <c r="D143" s="20" t="s">
        <v>321</v>
      </c>
      <c r="E143" s="20"/>
      <c r="F143" s="95">
        <f aca="true" t="shared" si="10" ref="F143:H144">F144</f>
        <v>22610</v>
      </c>
      <c r="G143" s="95">
        <f t="shared" si="10"/>
        <v>17610</v>
      </c>
      <c r="H143" s="95">
        <f t="shared" si="10"/>
        <v>17610</v>
      </c>
      <c r="I143" s="118">
        <f>'приложение 7 (1)'!G145-'приложение 8(1)'!F143</f>
        <v>0</v>
      </c>
      <c r="J143" s="118">
        <f>'приложение 7 (1)'!H145-'приложение 8(1)'!G143</f>
        <v>0</v>
      </c>
      <c r="K143" s="118">
        <f>'приложение 7 (1)'!I145-'приложение 8(1)'!H143</f>
        <v>0</v>
      </c>
    </row>
    <row r="144" spans="1:11" s="1" customFormat="1" ht="66.75" customHeight="1">
      <c r="A144" s="7" t="s">
        <v>268</v>
      </c>
      <c r="B144" s="20" t="s">
        <v>144</v>
      </c>
      <c r="C144" s="20" t="s">
        <v>146</v>
      </c>
      <c r="D144" s="20" t="s">
        <v>322</v>
      </c>
      <c r="E144" s="20"/>
      <c r="F144" s="95">
        <f t="shared" si="10"/>
        <v>22610</v>
      </c>
      <c r="G144" s="95">
        <f t="shared" si="10"/>
        <v>17610</v>
      </c>
      <c r="H144" s="95">
        <f t="shared" si="10"/>
        <v>17610</v>
      </c>
      <c r="I144" s="118">
        <f>'приложение 7 (1)'!G146-'приложение 8(1)'!F144</f>
        <v>0</v>
      </c>
      <c r="J144" s="118">
        <f>'приложение 7 (1)'!H146-'приложение 8(1)'!G144</f>
        <v>0</v>
      </c>
      <c r="K144" s="118">
        <f>'приложение 7 (1)'!I146-'приложение 8(1)'!H144</f>
        <v>0</v>
      </c>
    </row>
    <row r="145" spans="1:11" s="1" customFormat="1" ht="30.75" customHeight="1">
      <c r="A145" s="7" t="s">
        <v>323</v>
      </c>
      <c r="B145" s="20" t="s">
        <v>144</v>
      </c>
      <c r="C145" s="20" t="s">
        <v>146</v>
      </c>
      <c r="D145" s="20" t="s">
        <v>324</v>
      </c>
      <c r="E145" s="20" t="s">
        <v>163</v>
      </c>
      <c r="F145" s="95">
        <f>'приложение 7 (1)'!G147</f>
        <v>22610</v>
      </c>
      <c r="G145" s="95">
        <f>'приложение 7 (1)'!H147</f>
        <v>17610</v>
      </c>
      <c r="H145" s="95">
        <f>'приложение 7 (1)'!I147</f>
        <v>17610</v>
      </c>
      <c r="I145" s="118">
        <f>'приложение 7 (1)'!G147-'приложение 8(1)'!F145</f>
        <v>0</v>
      </c>
      <c r="J145" s="118">
        <f>'приложение 7 (1)'!H147-'приложение 8(1)'!G145</f>
        <v>0</v>
      </c>
      <c r="K145" s="118">
        <f>'приложение 7 (1)'!I147-'приложение 8(1)'!H145</f>
        <v>0</v>
      </c>
    </row>
    <row r="146" spans="1:11" s="1" customFormat="1" ht="27.75" customHeight="1">
      <c r="A146" s="7" t="s">
        <v>166</v>
      </c>
      <c r="B146" s="20" t="s">
        <v>144</v>
      </c>
      <c r="C146" s="20" t="s">
        <v>144</v>
      </c>
      <c r="D146" s="20"/>
      <c r="E146" s="20"/>
      <c r="F146" s="95">
        <f aca="true" t="shared" si="11" ref="F146:H147">F147</f>
        <v>643174.7000000001</v>
      </c>
      <c r="G146" s="95">
        <f t="shared" si="11"/>
        <v>221024.2</v>
      </c>
      <c r="H146" s="95">
        <f t="shared" si="11"/>
        <v>2200</v>
      </c>
      <c r="I146" s="118">
        <f>'приложение 7 (1)'!G148-'приложение 8(1)'!F146</f>
        <v>0</v>
      </c>
      <c r="J146" s="118">
        <f>'приложение 7 (1)'!H148-'приложение 8(1)'!G146</f>
        <v>0</v>
      </c>
      <c r="K146" s="118">
        <f>'приложение 7 (1)'!I148-'приложение 8(1)'!H146</f>
        <v>0</v>
      </c>
    </row>
    <row r="147" spans="1:11" s="1" customFormat="1" ht="43.5" customHeight="1">
      <c r="A147" s="7" t="s">
        <v>278</v>
      </c>
      <c r="B147" s="20" t="s">
        <v>144</v>
      </c>
      <c r="C147" s="20" t="s">
        <v>144</v>
      </c>
      <c r="D147" s="20" t="s">
        <v>280</v>
      </c>
      <c r="E147" s="20"/>
      <c r="F147" s="95">
        <f t="shared" si="11"/>
        <v>643174.7000000001</v>
      </c>
      <c r="G147" s="95">
        <f t="shared" si="11"/>
        <v>221024.2</v>
      </c>
      <c r="H147" s="95">
        <f t="shared" si="11"/>
        <v>2200</v>
      </c>
      <c r="I147" s="118">
        <f>'приложение 7 (1)'!G149-'приложение 8(1)'!F147</f>
        <v>0</v>
      </c>
      <c r="J147" s="118">
        <f>'приложение 7 (1)'!H149-'приложение 8(1)'!G147</f>
        <v>0</v>
      </c>
      <c r="K147" s="118">
        <f>'приложение 7 (1)'!I149-'приложение 8(1)'!H147</f>
        <v>0</v>
      </c>
    </row>
    <row r="148" spans="1:11" s="1" customFormat="1" ht="44.25" customHeight="1">
      <c r="A148" s="7" t="s">
        <v>297</v>
      </c>
      <c r="B148" s="20" t="s">
        <v>144</v>
      </c>
      <c r="C148" s="20" t="s">
        <v>144</v>
      </c>
      <c r="D148" s="20" t="s">
        <v>298</v>
      </c>
      <c r="E148" s="20"/>
      <c r="F148" s="95">
        <f>F149+F160+F164</f>
        <v>643174.7000000001</v>
      </c>
      <c r="G148" s="95">
        <f>G149+G160+G164</f>
        <v>221024.2</v>
      </c>
      <c r="H148" s="95">
        <f>H149+H160+H164</f>
        <v>2200</v>
      </c>
      <c r="I148" s="118">
        <f>'приложение 7 (1)'!G150-'приложение 8(1)'!F148</f>
        <v>0</v>
      </c>
      <c r="J148" s="118">
        <f>'приложение 7 (1)'!H150-'приложение 8(1)'!G148</f>
        <v>0</v>
      </c>
      <c r="K148" s="118">
        <f>'приложение 7 (1)'!I150-'приложение 8(1)'!H148</f>
        <v>0</v>
      </c>
    </row>
    <row r="149" spans="1:11" s="1" customFormat="1" ht="45.75" customHeight="1">
      <c r="A149" s="7" t="s">
        <v>325</v>
      </c>
      <c r="B149" s="20" t="s">
        <v>144</v>
      </c>
      <c r="C149" s="20" t="s">
        <v>144</v>
      </c>
      <c r="D149" s="20" t="s">
        <v>326</v>
      </c>
      <c r="E149" s="20"/>
      <c r="F149" s="95">
        <f>F150+F151+F152+F153+F154+F155+F156+F157+F158+F159</f>
        <v>549720.1</v>
      </c>
      <c r="G149" s="95">
        <f>G150+G151+G152+G153+G154+G155+G156+G157+G158+G159</f>
        <v>221024.2</v>
      </c>
      <c r="H149" s="95">
        <f>H150+H151+H152+H153+H154+H155+H156+H157+H158+H159</f>
        <v>2200</v>
      </c>
      <c r="I149" s="118">
        <f>'приложение 7 (1)'!G151-'приложение 8(1)'!F149</f>
        <v>0</v>
      </c>
      <c r="J149" s="118">
        <f>'приложение 7 (1)'!H151-'приложение 8(1)'!G149</f>
        <v>0</v>
      </c>
      <c r="K149" s="118">
        <f>'приложение 7 (1)'!I151-'приложение 8(1)'!H149</f>
        <v>0</v>
      </c>
    </row>
    <row r="150" spans="1:11" s="1" customFormat="1" ht="70.5" customHeight="1">
      <c r="A150" s="7" t="s">
        <v>394</v>
      </c>
      <c r="B150" s="20" t="s">
        <v>144</v>
      </c>
      <c r="C150" s="20" t="s">
        <v>144</v>
      </c>
      <c r="D150" s="20" t="s">
        <v>327</v>
      </c>
      <c r="E150" s="20" t="s">
        <v>161</v>
      </c>
      <c r="F150" s="95">
        <f>'приложение 7 (1)'!G152</f>
        <v>3758.8</v>
      </c>
      <c r="G150" s="95">
        <f>'приложение 7 (1)'!H152</f>
        <v>2200</v>
      </c>
      <c r="H150" s="95">
        <f>'приложение 7 (1)'!I152</f>
        <v>2200</v>
      </c>
      <c r="I150" s="118">
        <f>'приложение 7 (1)'!G152-'приложение 8(1)'!F150</f>
        <v>0</v>
      </c>
      <c r="J150" s="118">
        <f>'приложение 7 (1)'!H152-'приложение 8(1)'!G150</f>
        <v>0</v>
      </c>
      <c r="K150" s="118">
        <f>'приложение 7 (1)'!I152-'приложение 8(1)'!H150</f>
        <v>0</v>
      </c>
    </row>
    <row r="151" spans="1:11" s="1" customFormat="1" ht="57" customHeight="1">
      <c r="A151" s="7" t="str">
        <f>'приложение 7 (1)'!A153</f>
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v>
      </c>
      <c r="B151" s="20" t="s">
        <v>144</v>
      </c>
      <c r="C151" s="20" t="s">
        <v>144</v>
      </c>
      <c r="D151" s="20" t="s">
        <v>613</v>
      </c>
      <c r="E151" s="20" t="s">
        <v>161</v>
      </c>
      <c r="F151" s="95">
        <f>'приложение 7 (1)'!G153</f>
        <v>2000</v>
      </c>
      <c r="G151" s="95">
        <f>'приложение 7 (1)'!H153</f>
        <v>0</v>
      </c>
      <c r="H151" s="95">
        <f>'приложение 7 (1)'!I153</f>
        <v>0</v>
      </c>
      <c r="I151" s="118"/>
      <c r="J151" s="118"/>
      <c r="K151" s="118"/>
    </row>
    <row r="152" spans="1:11" s="1" customFormat="1" ht="70.5" customHeight="1">
      <c r="A152" s="7" t="str">
        <f>'приложение 7 (1)'!A154</f>
        <v>Иные межбюджетные трансферты на поощрение муниципальных образований Воронежской области за наращивание налогового (экономического) потенциала (закупка товаров, работ и услуг для обеспечения государственных (муниципальных) нужд)</v>
      </c>
      <c r="B152" s="20" t="s">
        <v>144</v>
      </c>
      <c r="C152" s="20" t="s">
        <v>144</v>
      </c>
      <c r="D152" s="20" t="s">
        <v>606</v>
      </c>
      <c r="E152" s="20" t="s">
        <v>161</v>
      </c>
      <c r="F152" s="95">
        <f>'приложение 7 (1)'!G154</f>
        <v>3200</v>
      </c>
      <c r="G152" s="95">
        <f>'приложение 7 (1)'!H154</f>
        <v>0</v>
      </c>
      <c r="H152" s="95">
        <f>'приложение 7 (1)'!I154</f>
        <v>0</v>
      </c>
      <c r="I152" s="118"/>
      <c r="J152" s="118"/>
      <c r="K152" s="118"/>
    </row>
    <row r="153" spans="1:11" s="1" customFormat="1" ht="70.5" customHeight="1">
      <c r="A153" s="7" t="str">
        <f>'приложение 7 (1)'!A155</f>
        <v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</v>
      </c>
      <c r="B153" s="20" t="s">
        <v>144</v>
      </c>
      <c r="C153" s="20" t="s">
        <v>144</v>
      </c>
      <c r="D153" s="20" t="s">
        <v>95</v>
      </c>
      <c r="E153" s="20" t="s">
        <v>161</v>
      </c>
      <c r="F153" s="95">
        <f>'приложение 7 (1)'!G155</f>
        <v>0</v>
      </c>
      <c r="G153" s="95">
        <f>'приложение 7 (1)'!H155</f>
        <v>0</v>
      </c>
      <c r="H153" s="95">
        <f>'приложение 7 (1)'!I155</f>
        <v>0</v>
      </c>
      <c r="I153" s="118">
        <f>'приложение 7 (1)'!G155-'приложение 8(1)'!F153</f>
        <v>0</v>
      </c>
      <c r="J153" s="118">
        <f>'приложение 7 (1)'!H155-'приложение 8(1)'!G153</f>
        <v>0</v>
      </c>
      <c r="K153" s="118">
        <f>'приложение 7 (1)'!I155-'приложение 8(1)'!H153</f>
        <v>0</v>
      </c>
    </row>
    <row r="154" spans="1:11" s="1" customFormat="1" ht="116.25" customHeight="1">
      <c r="A154" s="7" t="s">
        <v>595</v>
      </c>
      <c r="B154" s="20" t="s">
        <v>144</v>
      </c>
      <c r="C154" s="20" t="s">
        <v>144</v>
      </c>
      <c r="D154" s="20" t="s">
        <v>594</v>
      </c>
      <c r="E154" s="20" t="s">
        <v>161</v>
      </c>
      <c r="F154" s="95">
        <f>'приложение 7 (1)'!G156</f>
        <v>189680</v>
      </c>
      <c r="G154" s="95">
        <f>'приложение 7 (1)'!H156</f>
        <v>0</v>
      </c>
      <c r="H154" s="95">
        <f>'приложение 7 (1)'!I156</f>
        <v>0</v>
      </c>
      <c r="I154" s="118"/>
      <c r="J154" s="118"/>
      <c r="K154" s="118"/>
    </row>
    <row r="155" spans="1:11" s="1" customFormat="1" ht="59.25" customHeight="1">
      <c r="A155" s="7" t="str">
        <f>'приложение 7 (1)'!A157</f>
        <v>Обеспечение комплексного развития сельских территорий (Закупка товаров, работ и услуг для обеспечения государственных (муниципальных) нужд)</v>
      </c>
      <c r="B155" s="20" t="s">
        <v>144</v>
      </c>
      <c r="C155" s="20" t="s">
        <v>144</v>
      </c>
      <c r="D155" s="20" t="s">
        <v>82</v>
      </c>
      <c r="E155" s="20" t="s">
        <v>160</v>
      </c>
      <c r="F155" s="95">
        <f>'приложение 7 (1)'!G157</f>
        <v>0</v>
      </c>
      <c r="G155" s="95">
        <v>0</v>
      </c>
      <c r="H155" s="95">
        <v>0</v>
      </c>
      <c r="I155" s="118">
        <f>'приложение 7 (1)'!G157-'приложение 8(1)'!F155</f>
        <v>0</v>
      </c>
      <c r="J155" s="118">
        <f>'приложение 7 (1)'!H157-'приложение 8(1)'!G155</f>
        <v>0</v>
      </c>
      <c r="K155" s="118">
        <f>'приложение 7 (1)'!I157-'приложение 8(1)'!H155</f>
        <v>0</v>
      </c>
    </row>
    <row r="156" spans="1:11" s="1" customFormat="1" ht="53.25" customHeight="1">
      <c r="A156" s="7" t="str">
        <f>'приложение 7 (1)'!A158</f>
        <v>Обеспечение комплексного развития сельских территорий (капитальные вложения в объекты недвижимого имущества государственной (муниципальной) собственности)</v>
      </c>
      <c r="B156" s="20" t="s">
        <v>144</v>
      </c>
      <c r="C156" s="20" t="s">
        <v>144</v>
      </c>
      <c r="D156" s="20" t="s">
        <v>82</v>
      </c>
      <c r="E156" s="20" t="s">
        <v>161</v>
      </c>
      <c r="F156" s="95">
        <f>'приложение 7 (1)'!G158</f>
        <v>291392.30000000005</v>
      </c>
      <c r="G156" s="95">
        <v>0</v>
      </c>
      <c r="H156" s="95">
        <v>0</v>
      </c>
      <c r="I156" s="118">
        <f>'приложение 7 (1)'!G158-'приложение 8(1)'!F156</f>
        <v>0</v>
      </c>
      <c r="J156" s="118">
        <f>'приложение 7 (1)'!H158-'приложение 8(1)'!G156</f>
        <v>0</v>
      </c>
      <c r="K156" s="118">
        <f>'приложение 7 (1)'!I158-'приложение 8(1)'!H156</f>
        <v>0</v>
      </c>
    </row>
    <row r="157" spans="1:11" s="1" customFormat="1" ht="70.5" customHeight="1">
      <c r="A157" s="7" t="str">
        <f>'приложение 7 (1)'!A159</f>
        <v>Иные межбюдж.трансф. бюджету Бобровского муниципального района   на осуществление части полномочий по решению вопросов местного значения в соответствии с заключенными соглашениями  (межбюджетные трансферты)</v>
      </c>
      <c r="B157" s="20" t="s">
        <v>144</v>
      </c>
      <c r="C157" s="20" t="s">
        <v>144</v>
      </c>
      <c r="D157" s="20" t="s">
        <v>82</v>
      </c>
      <c r="E157" s="20" t="s">
        <v>150</v>
      </c>
      <c r="F157" s="95">
        <f>'приложение 7 (1)'!G159</f>
        <v>1248.3</v>
      </c>
      <c r="G157" s="95">
        <f>'приложение 7 (1)'!H159</f>
        <v>0</v>
      </c>
      <c r="H157" s="95">
        <f>'приложение 7 (1)'!I159</f>
        <v>0</v>
      </c>
      <c r="I157" s="118">
        <f>'приложение 7 (1)'!G159-'приложение 8(1)'!F157</f>
        <v>0</v>
      </c>
      <c r="J157" s="118">
        <f>'приложение 7 (1)'!H159-'приложение 8(1)'!G157</f>
        <v>0</v>
      </c>
      <c r="K157" s="118">
        <f>'приложение 7 (1)'!I159-'приложение 8(1)'!H157</f>
        <v>0</v>
      </c>
    </row>
    <row r="158" spans="1:11" s="1" customFormat="1" ht="70.5" customHeight="1">
      <c r="A158" s="7" t="str">
        <f>'приложение 7 (1)'!A160</f>
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</c>
      <c r="B158" s="20" t="s">
        <v>144</v>
      </c>
      <c r="C158" s="20" t="s">
        <v>144</v>
      </c>
      <c r="D158" s="20" t="s">
        <v>572</v>
      </c>
      <c r="E158" s="20" t="s">
        <v>161</v>
      </c>
      <c r="F158" s="95">
        <f>'приложение 7 (1)'!G160</f>
        <v>58440.7</v>
      </c>
      <c r="G158" s="95">
        <f>'приложение 7 (1)'!H160</f>
        <v>218824.2</v>
      </c>
      <c r="H158" s="95">
        <f>'приложение 7 (1)'!I160</f>
        <v>0</v>
      </c>
      <c r="I158" s="118">
        <f>'приложение 7 (1)'!G160-'приложение 8(1)'!F158</f>
        <v>0</v>
      </c>
      <c r="J158" s="118">
        <f>'приложение 7 (1)'!H160-'приложение 8(1)'!G158</f>
        <v>0</v>
      </c>
      <c r="K158" s="118">
        <f>'приложение 7 (1)'!I160-'приложение 8(1)'!H158</f>
        <v>0</v>
      </c>
    </row>
    <row r="159" spans="1:11" s="1" customFormat="1" ht="59.25" customHeight="1">
      <c r="A159" s="7" t="str">
        <f>'приложение 7 (1)'!A161</f>
        <v>Выполнение других расходных обязательств (Закупка товаров, работ и услуг для обеспечения государственных (муниципальных) нужд</v>
      </c>
      <c r="B159" s="20" t="s">
        <v>144</v>
      </c>
      <c r="C159" s="20" t="s">
        <v>144</v>
      </c>
      <c r="D159" s="20" t="s">
        <v>602</v>
      </c>
      <c r="E159" s="20" t="s">
        <v>160</v>
      </c>
      <c r="F159" s="95">
        <f>'приложение 7 (1)'!G161</f>
        <v>0</v>
      </c>
      <c r="G159" s="95">
        <f>'приложение 7 (1)'!H161</f>
        <v>0</v>
      </c>
      <c r="H159" s="95">
        <f>'приложение 7 (1)'!I161</f>
        <v>0</v>
      </c>
      <c r="I159" s="118"/>
      <c r="J159" s="118"/>
      <c r="K159" s="118"/>
    </row>
    <row r="160" spans="1:11" s="1" customFormat="1" ht="48" customHeight="1">
      <c r="A160" s="7" t="s">
        <v>22</v>
      </c>
      <c r="B160" s="20" t="s">
        <v>144</v>
      </c>
      <c r="C160" s="20" t="s">
        <v>144</v>
      </c>
      <c r="D160" s="20" t="s">
        <v>23</v>
      </c>
      <c r="E160" s="20"/>
      <c r="F160" s="95">
        <f>F161+F162+F163</f>
        <v>84025.3</v>
      </c>
      <c r="G160" s="95">
        <f>G161+G162+G163</f>
        <v>0</v>
      </c>
      <c r="H160" s="95">
        <f>H161+H162+H163</f>
        <v>0</v>
      </c>
      <c r="I160" s="118"/>
      <c r="J160" s="118"/>
      <c r="K160" s="118"/>
    </row>
    <row r="161" spans="1:11" s="1" customFormat="1" ht="70.5" customHeight="1">
      <c r="A161" s="7" t="s">
        <v>596</v>
      </c>
      <c r="B161" s="20" t="s">
        <v>144</v>
      </c>
      <c r="C161" s="20" t="s">
        <v>144</v>
      </c>
      <c r="D161" s="20" t="s">
        <v>598</v>
      </c>
      <c r="E161" s="20" t="s">
        <v>160</v>
      </c>
      <c r="F161" s="95">
        <f>'приложение 7 (1)'!G166</f>
        <v>70000</v>
      </c>
      <c r="G161" s="95">
        <f>'приложение 7 (1)'!H166</f>
        <v>0</v>
      </c>
      <c r="H161" s="95">
        <f>'приложение 7 (1)'!I166</f>
        <v>0</v>
      </c>
      <c r="I161" s="118"/>
      <c r="J161" s="118"/>
      <c r="K161" s="118"/>
    </row>
    <row r="162" spans="1:11" s="1" customFormat="1" ht="70.5" customHeight="1">
      <c r="A162" s="7" t="s">
        <v>596</v>
      </c>
      <c r="B162" s="20" t="s">
        <v>144</v>
      </c>
      <c r="C162" s="20" t="s">
        <v>144</v>
      </c>
      <c r="D162" s="20" t="s">
        <v>597</v>
      </c>
      <c r="E162" s="20" t="s">
        <v>160</v>
      </c>
      <c r="F162" s="95">
        <f>'приложение 7 (1)'!G167</f>
        <v>14000</v>
      </c>
      <c r="G162" s="95">
        <f>'приложение 7 (1)'!H167</f>
        <v>0</v>
      </c>
      <c r="H162" s="95">
        <f>'приложение 7 (1)'!I167</f>
        <v>0</v>
      </c>
      <c r="I162" s="118"/>
      <c r="J162" s="118"/>
      <c r="K162" s="118"/>
    </row>
    <row r="163" spans="1:11" s="1" customFormat="1" ht="90" customHeight="1">
      <c r="A163" s="7" t="str">
        <f>'приложение 7 (1)'!A168</f>
        <v>Расходы по реализации мероприятий по повышению уровня информирования граждан о проведении голосования по отбору общественных территорий, подлежащих благоустройству в рамках реализации муниципальных программ формирования современной городской среды (закупка товаров, работ и услуг для обеспечения госуд-х (муниципальных) нужд)</v>
      </c>
      <c r="B163" s="20" t="s">
        <v>144</v>
      </c>
      <c r="C163" s="20" t="s">
        <v>144</v>
      </c>
      <c r="D163" s="20" t="s">
        <v>599</v>
      </c>
      <c r="E163" s="20" t="s">
        <v>160</v>
      </c>
      <c r="F163" s="95">
        <f>'приложение 7 (1)'!G168</f>
        <v>25.3</v>
      </c>
      <c r="G163" s="95">
        <f>'приложение 7 (1)'!H168</f>
        <v>0</v>
      </c>
      <c r="H163" s="95">
        <f>'приложение 7 (1)'!I168</f>
        <v>0</v>
      </c>
      <c r="I163" s="118"/>
      <c r="J163" s="118"/>
      <c r="K163" s="118"/>
    </row>
    <row r="164" spans="1:11" s="1" customFormat="1" ht="45" customHeight="1">
      <c r="A164" s="7" t="str">
        <f>'приложение 7 (1)'!A162</f>
        <v>Основное мероприятие "Формирование современной городской среды"</v>
      </c>
      <c r="B164" s="20" t="s">
        <v>144</v>
      </c>
      <c r="C164" s="20" t="s">
        <v>144</v>
      </c>
      <c r="D164" s="20" t="s">
        <v>524</v>
      </c>
      <c r="E164" s="20"/>
      <c r="F164" s="95">
        <f>F165+F166</f>
        <v>9429.3</v>
      </c>
      <c r="G164" s="95">
        <f>G165+G166</f>
        <v>0</v>
      </c>
      <c r="H164" s="95">
        <f>H165+H166</f>
        <v>0</v>
      </c>
      <c r="I164" s="118"/>
      <c r="J164" s="118"/>
      <c r="K164" s="118"/>
    </row>
    <row r="165" spans="1:11" s="1" customFormat="1" ht="70.5" customHeight="1">
      <c r="A165" s="7" t="str">
        <f>'приложение 7 (1)'!A163</f>
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(Закупка товаров, работ и услуг для обеспечения государственных (муниципальных) нужд</v>
      </c>
      <c r="B165" s="20" t="s">
        <v>144</v>
      </c>
      <c r="C165" s="20" t="s">
        <v>144</v>
      </c>
      <c r="D165" s="20" t="s">
        <v>620</v>
      </c>
      <c r="E165" s="20" t="s">
        <v>160</v>
      </c>
      <c r="F165" s="95">
        <f>'приложение 7 (1)'!G163</f>
        <v>8000</v>
      </c>
      <c r="G165" s="95">
        <f>'приложение 7 (1)'!H163</f>
        <v>0</v>
      </c>
      <c r="H165" s="95">
        <f>'приложение 7 (1)'!I163</f>
        <v>0</v>
      </c>
      <c r="I165" s="118"/>
      <c r="J165" s="118"/>
      <c r="K165" s="118"/>
    </row>
    <row r="166" spans="1:11" s="1" customFormat="1" ht="70.5" customHeight="1">
      <c r="A166" s="7" t="str">
        <f>'приложение 7 (1)'!A164</f>
        <v>Выполнение других расходных обязательств (Закупка товаров, работ и услуг для обеспечения государственных (муниципальных) нужд</v>
      </c>
      <c r="B166" s="20" t="s">
        <v>144</v>
      </c>
      <c r="C166" s="20" t="s">
        <v>144</v>
      </c>
      <c r="D166" s="20" t="s">
        <v>626</v>
      </c>
      <c r="E166" s="20" t="s">
        <v>160</v>
      </c>
      <c r="F166" s="95">
        <f>'приложение 7 (1)'!G164</f>
        <v>1429.3</v>
      </c>
      <c r="G166" s="95">
        <f>'приложение 7 (1)'!H164</f>
        <v>0</v>
      </c>
      <c r="H166" s="95">
        <f>'приложение 7 (1)'!I164</f>
        <v>0</v>
      </c>
      <c r="I166" s="118"/>
      <c r="J166" s="118"/>
      <c r="K166" s="118"/>
    </row>
    <row r="167" spans="1:11" s="1" customFormat="1" ht="18.75" customHeight="1">
      <c r="A167" s="7" t="s">
        <v>182</v>
      </c>
      <c r="B167" s="20" t="s">
        <v>168</v>
      </c>
      <c r="C167" s="20"/>
      <c r="D167" s="20"/>
      <c r="E167" s="20"/>
      <c r="F167" s="95">
        <f>F168+F173</f>
        <v>4912.5</v>
      </c>
      <c r="G167" s="95">
        <f>G168+G173</f>
        <v>4912.5</v>
      </c>
      <c r="H167" s="95">
        <f>H168+H173</f>
        <v>4912.5</v>
      </c>
      <c r="I167" s="118">
        <f>'приложение 7 (1)'!G169-'приложение 8(1)'!F167</f>
        <v>0</v>
      </c>
      <c r="J167" s="118">
        <f>'приложение 7 (1)'!H169-'приложение 8(1)'!G167</f>
        <v>0</v>
      </c>
      <c r="K167" s="118">
        <f>'приложение 7 (1)'!I169-'приложение 8(1)'!H167</f>
        <v>0</v>
      </c>
    </row>
    <row r="168" spans="1:11" s="1" customFormat="1" ht="24.75" customHeight="1">
      <c r="A168" s="7" t="s">
        <v>167</v>
      </c>
      <c r="B168" s="20" t="s">
        <v>168</v>
      </c>
      <c r="C168" s="20" t="s">
        <v>141</v>
      </c>
      <c r="D168" s="20"/>
      <c r="E168" s="20"/>
      <c r="F168" s="95">
        <f>F169</f>
        <v>4912.5</v>
      </c>
      <c r="G168" s="95">
        <f aca="true" t="shared" si="12" ref="G168:H171">G169</f>
        <v>4912.5</v>
      </c>
      <c r="H168" s="95">
        <f t="shared" si="12"/>
        <v>4912.5</v>
      </c>
      <c r="I168" s="118">
        <f>'приложение 7 (1)'!G170-'приложение 8(1)'!F168</f>
        <v>0</v>
      </c>
      <c r="J168" s="118">
        <f>'приложение 7 (1)'!H170-'приложение 8(1)'!G168</f>
        <v>0</v>
      </c>
      <c r="K168" s="118">
        <f>'приложение 7 (1)'!I170-'приложение 8(1)'!H168</f>
        <v>0</v>
      </c>
    </row>
    <row r="169" spans="1:11" s="1" customFormat="1" ht="57" customHeight="1">
      <c r="A169" s="7" t="s">
        <v>328</v>
      </c>
      <c r="B169" s="20" t="s">
        <v>168</v>
      </c>
      <c r="C169" s="20" t="s">
        <v>141</v>
      </c>
      <c r="D169" s="20" t="s">
        <v>252</v>
      </c>
      <c r="E169" s="20"/>
      <c r="F169" s="95">
        <f>F170</f>
        <v>4912.5</v>
      </c>
      <c r="G169" s="95">
        <f t="shared" si="12"/>
        <v>4912.5</v>
      </c>
      <c r="H169" s="95">
        <f t="shared" si="12"/>
        <v>4912.5</v>
      </c>
      <c r="I169" s="118">
        <f>'приложение 7 (1)'!G171-'приложение 8(1)'!F169</f>
        <v>0</v>
      </c>
      <c r="J169" s="118">
        <f>'приложение 7 (1)'!H171-'приложение 8(1)'!G169</f>
        <v>0</v>
      </c>
      <c r="K169" s="118">
        <f>'приложение 7 (1)'!I171-'приложение 8(1)'!H169</f>
        <v>0</v>
      </c>
    </row>
    <row r="170" spans="1:11" s="1" customFormat="1" ht="24.75" customHeight="1">
      <c r="A170" s="7" t="s">
        <v>274</v>
      </c>
      <c r="B170" s="20" t="s">
        <v>168</v>
      </c>
      <c r="C170" s="20" t="s">
        <v>141</v>
      </c>
      <c r="D170" s="20" t="s">
        <v>273</v>
      </c>
      <c r="E170" s="20"/>
      <c r="F170" s="95">
        <f>F171</f>
        <v>4912.5</v>
      </c>
      <c r="G170" s="95">
        <f t="shared" si="12"/>
        <v>4912.5</v>
      </c>
      <c r="H170" s="95">
        <f t="shared" si="12"/>
        <v>4912.5</v>
      </c>
      <c r="I170" s="118">
        <f>'приложение 7 (1)'!G172-'приложение 8(1)'!F170</f>
        <v>0</v>
      </c>
      <c r="J170" s="118">
        <f>'приложение 7 (1)'!H172-'приложение 8(1)'!G170</f>
        <v>0</v>
      </c>
      <c r="K170" s="118">
        <f>'приложение 7 (1)'!I172-'приложение 8(1)'!H170</f>
        <v>0</v>
      </c>
    </row>
    <row r="171" spans="1:11" s="1" customFormat="1" ht="29.25" customHeight="1">
      <c r="A171" s="7" t="s">
        <v>330</v>
      </c>
      <c r="B171" s="20" t="s">
        <v>168</v>
      </c>
      <c r="C171" s="20" t="s">
        <v>141</v>
      </c>
      <c r="D171" s="20" t="s">
        <v>331</v>
      </c>
      <c r="E171" s="20"/>
      <c r="F171" s="95">
        <f>F172</f>
        <v>4912.5</v>
      </c>
      <c r="G171" s="95">
        <f t="shared" si="12"/>
        <v>4912.5</v>
      </c>
      <c r="H171" s="95">
        <f t="shared" si="12"/>
        <v>4912.5</v>
      </c>
      <c r="I171" s="118">
        <f>'приложение 7 (1)'!G173-'приложение 8(1)'!F171</f>
        <v>0</v>
      </c>
      <c r="J171" s="118">
        <f>'приложение 7 (1)'!H173-'приложение 8(1)'!G171</f>
        <v>0</v>
      </c>
      <c r="K171" s="118">
        <f>'приложение 7 (1)'!I173-'приложение 8(1)'!H171</f>
        <v>0</v>
      </c>
    </row>
    <row r="172" spans="1:11" s="1" customFormat="1" ht="67.5" customHeight="1">
      <c r="A172" s="7" t="str">
        <f>'приложение 7 (1)'!A174</f>
        <v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 (Межбюджетные трансферты)</v>
      </c>
      <c r="B172" s="20" t="s">
        <v>168</v>
      </c>
      <c r="C172" s="20" t="s">
        <v>141</v>
      </c>
      <c r="D172" s="20" t="s">
        <v>329</v>
      </c>
      <c r="E172" s="20" t="s">
        <v>150</v>
      </c>
      <c r="F172" s="95">
        <f>'приложение 7 (1)'!G174</f>
        <v>4912.5</v>
      </c>
      <c r="G172" s="95">
        <f>'приложение 7 (1)'!H174</f>
        <v>4912.5</v>
      </c>
      <c r="H172" s="95">
        <f>'приложение 7 (1)'!I174</f>
        <v>4912.5</v>
      </c>
      <c r="I172" s="118">
        <f>'приложение 7 (1)'!G174-'приложение 8(1)'!F172</f>
        <v>0</v>
      </c>
      <c r="J172" s="118">
        <f>'приложение 7 (1)'!H174-'приложение 8(1)'!G172</f>
        <v>0</v>
      </c>
      <c r="K172" s="118">
        <f>'приложение 7 (1)'!I174-'приложение 8(1)'!H172</f>
        <v>0</v>
      </c>
    </row>
    <row r="173" spans="1:11" s="1" customFormat="1" ht="24.75" customHeight="1">
      <c r="A173" s="7" t="s">
        <v>332</v>
      </c>
      <c r="B173" s="20" t="s">
        <v>168</v>
      </c>
      <c r="C173" s="20" t="s">
        <v>142</v>
      </c>
      <c r="D173" s="20"/>
      <c r="E173" s="20"/>
      <c r="F173" s="95">
        <f>F174</f>
        <v>0</v>
      </c>
      <c r="G173" s="95">
        <f aca="true" t="shared" si="13" ref="G173:H176">G174</f>
        <v>0</v>
      </c>
      <c r="H173" s="95">
        <f t="shared" si="13"/>
        <v>0</v>
      </c>
      <c r="I173" s="118">
        <f>'приложение 7 (1)'!G175-'приложение 8(1)'!F173</f>
        <v>0</v>
      </c>
      <c r="J173" s="118">
        <f>'приложение 7 (1)'!H175-'приложение 8(1)'!G173</f>
        <v>0</v>
      </c>
      <c r="K173" s="118">
        <f>'приложение 7 (1)'!I175-'приложение 8(1)'!H173</f>
        <v>0</v>
      </c>
    </row>
    <row r="174" spans="1:11" s="1" customFormat="1" ht="59.25" customHeight="1">
      <c r="A174" s="7" t="s">
        <v>328</v>
      </c>
      <c r="B174" s="20" t="s">
        <v>168</v>
      </c>
      <c r="C174" s="20" t="s">
        <v>142</v>
      </c>
      <c r="D174" s="20" t="s">
        <v>252</v>
      </c>
      <c r="E174" s="20"/>
      <c r="F174" s="95">
        <f>F175</f>
        <v>0</v>
      </c>
      <c r="G174" s="95">
        <f t="shared" si="13"/>
        <v>0</v>
      </c>
      <c r="H174" s="95">
        <f t="shared" si="13"/>
        <v>0</v>
      </c>
      <c r="I174" s="118">
        <f>'приложение 7 (1)'!G176-'приложение 8(1)'!F174</f>
        <v>0</v>
      </c>
      <c r="J174" s="118">
        <f>'приложение 7 (1)'!H176-'приложение 8(1)'!G174</f>
        <v>0</v>
      </c>
      <c r="K174" s="118">
        <f>'приложение 7 (1)'!I176-'приложение 8(1)'!H174</f>
        <v>0</v>
      </c>
    </row>
    <row r="175" spans="1:11" s="1" customFormat="1" ht="24.75" customHeight="1">
      <c r="A175" s="7" t="s">
        <v>274</v>
      </c>
      <c r="B175" s="20" t="s">
        <v>168</v>
      </c>
      <c r="C175" s="20" t="s">
        <v>142</v>
      </c>
      <c r="D175" s="20" t="s">
        <v>273</v>
      </c>
      <c r="E175" s="20"/>
      <c r="F175" s="95">
        <f>F176</f>
        <v>0</v>
      </c>
      <c r="G175" s="95">
        <f t="shared" si="13"/>
        <v>0</v>
      </c>
      <c r="H175" s="95">
        <f t="shared" si="13"/>
        <v>0</v>
      </c>
      <c r="I175" s="118">
        <f>'приложение 7 (1)'!G177-'приложение 8(1)'!F175</f>
        <v>0</v>
      </c>
      <c r="J175" s="118">
        <f>'приложение 7 (1)'!H177-'приложение 8(1)'!G175</f>
        <v>0</v>
      </c>
      <c r="K175" s="118">
        <f>'приложение 7 (1)'!I177-'приложение 8(1)'!H175</f>
        <v>0</v>
      </c>
    </row>
    <row r="176" spans="1:11" s="1" customFormat="1" ht="77.25" customHeight="1">
      <c r="A176" s="7" t="s">
        <v>268</v>
      </c>
      <c r="B176" s="20" t="s">
        <v>168</v>
      </c>
      <c r="C176" s="20" t="s">
        <v>142</v>
      </c>
      <c r="D176" s="20" t="s">
        <v>333</v>
      </c>
      <c r="E176" s="20"/>
      <c r="F176" s="95">
        <f>F177</f>
        <v>0</v>
      </c>
      <c r="G176" s="95">
        <f t="shared" si="13"/>
        <v>0</v>
      </c>
      <c r="H176" s="95">
        <f t="shared" si="13"/>
        <v>0</v>
      </c>
      <c r="I176" s="118">
        <f>'приложение 7 (1)'!G178-'приложение 8(1)'!F176</f>
        <v>0</v>
      </c>
      <c r="J176" s="118">
        <f>'приложение 7 (1)'!H178-'приложение 8(1)'!G176</f>
        <v>0</v>
      </c>
      <c r="K176" s="118">
        <f>'приложение 7 (1)'!I178-'приложение 8(1)'!H176</f>
        <v>0</v>
      </c>
    </row>
    <row r="177" spans="1:11" s="1" customFormat="1" ht="43.5" customHeight="1">
      <c r="A177" s="7" t="s">
        <v>385</v>
      </c>
      <c r="B177" s="20" t="s">
        <v>168</v>
      </c>
      <c r="C177" s="20" t="s">
        <v>142</v>
      </c>
      <c r="D177" s="20" t="s">
        <v>334</v>
      </c>
      <c r="E177" s="20" t="s">
        <v>160</v>
      </c>
      <c r="F177" s="95">
        <f>'приложение 7 (1)'!G179</f>
        <v>0</v>
      </c>
      <c r="G177" s="95">
        <f>'приложение 7 (1)'!H179</f>
        <v>0</v>
      </c>
      <c r="H177" s="95">
        <f>'приложение 7 (1)'!I179</f>
        <v>0</v>
      </c>
      <c r="I177" s="118">
        <f>'приложение 7 (1)'!G179-'приложение 8(1)'!F177</f>
        <v>0</v>
      </c>
      <c r="J177" s="118">
        <f>'приложение 7 (1)'!H179-'приложение 8(1)'!G177</f>
        <v>0</v>
      </c>
      <c r="K177" s="118">
        <f>'приложение 7 (1)'!I179-'приложение 8(1)'!H177</f>
        <v>0</v>
      </c>
    </row>
    <row r="178" spans="1:11" s="1" customFormat="1" ht="22.5" customHeight="1">
      <c r="A178" s="7" t="s">
        <v>135</v>
      </c>
      <c r="B178" s="20" t="s">
        <v>147</v>
      </c>
      <c r="C178" s="20"/>
      <c r="D178" s="20"/>
      <c r="E178" s="20"/>
      <c r="F178" s="95">
        <f>F179+F184+F189</f>
        <v>794.2</v>
      </c>
      <c r="G178" s="95">
        <f>G179+G184+G189</f>
        <v>1211.3</v>
      </c>
      <c r="H178" s="95">
        <f>H179+H184+H189</f>
        <v>1228.5</v>
      </c>
      <c r="I178" s="118">
        <f>'приложение 7 (1)'!G180-'приложение 8(1)'!F178</f>
        <v>0</v>
      </c>
      <c r="J178" s="118">
        <f>'приложение 7 (1)'!H180-'приложение 8(1)'!G178</f>
        <v>0</v>
      </c>
      <c r="K178" s="118">
        <f>'приложение 7 (1)'!I180-'приложение 8(1)'!H178</f>
        <v>0</v>
      </c>
    </row>
    <row r="179" spans="1:11" s="1" customFormat="1" ht="19.5" customHeight="1">
      <c r="A179" s="7" t="s">
        <v>136</v>
      </c>
      <c r="B179" s="20" t="s">
        <v>147</v>
      </c>
      <c r="C179" s="20" t="s">
        <v>141</v>
      </c>
      <c r="D179" s="20"/>
      <c r="E179" s="20"/>
      <c r="F179" s="95">
        <f>F180</f>
        <v>290.2</v>
      </c>
      <c r="G179" s="95">
        <f aca="true" t="shared" si="14" ref="G179:H182">G180</f>
        <v>307.3</v>
      </c>
      <c r="H179" s="95">
        <f t="shared" si="14"/>
        <v>324.5</v>
      </c>
      <c r="I179" s="118">
        <f>'приложение 7 (1)'!G181-'приложение 8(1)'!F179</f>
        <v>0</v>
      </c>
      <c r="J179" s="118">
        <f>'приложение 7 (1)'!H181-'приложение 8(1)'!G179</f>
        <v>0</v>
      </c>
      <c r="K179" s="118">
        <f>'приложение 7 (1)'!I181-'приложение 8(1)'!H179</f>
        <v>0</v>
      </c>
    </row>
    <row r="180" spans="1:11" s="1" customFormat="1" ht="57.75" customHeight="1">
      <c r="A180" s="7" t="s">
        <v>328</v>
      </c>
      <c r="B180" s="20" t="s">
        <v>147</v>
      </c>
      <c r="C180" s="20" t="s">
        <v>141</v>
      </c>
      <c r="D180" s="20" t="s">
        <v>252</v>
      </c>
      <c r="E180" s="20"/>
      <c r="F180" s="95">
        <f>F181</f>
        <v>290.2</v>
      </c>
      <c r="G180" s="95">
        <f t="shared" si="14"/>
        <v>307.3</v>
      </c>
      <c r="H180" s="95">
        <f t="shared" si="14"/>
        <v>324.5</v>
      </c>
      <c r="I180" s="118">
        <f>'приложение 7 (1)'!G182-'приложение 8(1)'!F180</f>
        <v>0</v>
      </c>
      <c r="J180" s="118">
        <f>'приложение 7 (1)'!H182-'приложение 8(1)'!G180</f>
        <v>0</v>
      </c>
      <c r="K180" s="118">
        <f>'приложение 7 (1)'!I182-'приложение 8(1)'!H180</f>
        <v>0</v>
      </c>
    </row>
    <row r="181" spans="1:11" s="1" customFormat="1" ht="19.5" customHeight="1">
      <c r="A181" s="7" t="s">
        <v>335</v>
      </c>
      <c r="B181" s="20" t="s">
        <v>147</v>
      </c>
      <c r="C181" s="20" t="s">
        <v>141</v>
      </c>
      <c r="D181" s="20" t="s">
        <v>337</v>
      </c>
      <c r="E181" s="20"/>
      <c r="F181" s="95">
        <f>F182</f>
        <v>290.2</v>
      </c>
      <c r="G181" s="95">
        <f t="shared" si="14"/>
        <v>307.3</v>
      </c>
      <c r="H181" s="95">
        <f t="shared" si="14"/>
        <v>324.5</v>
      </c>
      <c r="I181" s="118">
        <f>'приложение 7 (1)'!G183-'приложение 8(1)'!F181</f>
        <v>0</v>
      </c>
      <c r="J181" s="118">
        <f>'приложение 7 (1)'!H183-'приложение 8(1)'!G181</f>
        <v>0</v>
      </c>
      <c r="K181" s="118">
        <f>'приложение 7 (1)'!I183-'приложение 8(1)'!H181</f>
        <v>0</v>
      </c>
    </row>
    <row r="182" spans="1:11" s="1" customFormat="1" ht="30.75" customHeight="1">
      <c r="A182" s="7" t="s">
        <v>336</v>
      </c>
      <c r="B182" s="20" t="s">
        <v>147</v>
      </c>
      <c r="C182" s="20" t="s">
        <v>141</v>
      </c>
      <c r="D182" s="20" t="s">
        <v>338</v>
      </c>
      <c r="E182" s="20"/>
      <c r="F182" s="95">
        <f>F183</f>
        <v>290.2</v>
      </c>
      <c r="G182" s="95">
        <f t="shared" si="14"/>
        <v>307.3</v>
      </c>
      <c r="H182" s="95">
        <f t="shared" si="14"/>
        <v>324.5</v>
      </c>
      <c r="I182" s="118">
        <f>'приложение 7 (1)'!G184-'приложение 8(1)'!F182</f>
        <v>0</v>
      </c>
      <c r="J182" s="118">
        <f>'приложение 7 (1)'!H184-'приложение 8(1)'!G182</f>
        <v>0</v>
      </c>
      <c r="K182" s="118">
        <f>'приложение 7 (1)'!I184-'приложение 8(1)'!H182</f>
        <v>0</v>
      </c>
    </row>
    <row r="183" spans="1:11" s="1" customFormat="1" ht="51" customHeight="1">
      <c r="A183" s="17" t="s">
        <v>340</v>
      </c>
      <c r="B183" s="20" t="s">
        <v>147</v>
      </c>
      <c r="C183" s="20" t="s">
        <v>141</v>
      </c>
      <c r="D183" s="20" t="s">
        <v>339</v>
      </c>
      <c r="E183" s="20" t="s">
        <v>169</v>
      </c>
      <c r="F183" s="95">
        <f>'приложение 7 (1)'!G185</f>
        <v>290.2</v>
      </c>
      <c r="G183" s="95">
        <f>'приложение 7 (1)'!H185</f>
        <v>307.3</v>
      </c>
      <c r="H183" s="95">
        <f>'приложение 7 (1)'!I185</f>
        <v>324.5</v>
      </c>
      <c r="I183" s="118">
        <f>'приложение 7 (1)'!G185-'приложение 8(1)'!F183</f>
        <v>0</v>
      </c>
      <c r="J183" s="118">
        <f>'приложение 7 (1)'!H185-'приложение 8(1)'!G183</f>
        <v>0</v>
      </c>
      <c r="K183" s="118">
        <f>'приложение 7 (1)'!I185-'приложение 8(1)'!H183</f>
        <v>0</v>
      </c>
    </row>
    <row r="184" spans="1:11" s="1" customFormat="1" ht="27" customHeight="1">
      <c r="A184" s="17" t="s">
        <v>170</v>
      </c>
      <c r="B184" s="20" t="s">
        <v>147</v>
      </c>
      <c r="C184" s="20" t="s">
        <v>146</v>
      </c>
      <c r="D184" s="20"/>
      <c r="E184" s="20"/>
      <c r="F184" s="95">
        <f>F185</f>
        <v>504</v>
      </c>
      <c r="G184" s="95">
        <f aca="true" t="shared" si="15" ref="G184:H187">G185</f>
        <v>504</v>
      </c>
      <c r="H184" s="95">
        <f t="shared" si="15"/>
        <v>504</v>
      </c>
      <c r="I184" s="118">
        <f>'приложение 7 (1)'!G186-'приложение 8(1)'!F184</f>
        <v>0</v>
      </c>
      <c r="J184" s="118">
        <f>'приложение 7 (1)'!H186-'приложение 8(1)'!G184</f>
        <v>0</v>
      </c>
      <c r="K184" s="118">
        <f>'приложение 7 (1)'!I186-'приложение 8(1)'!H184</f>
        <v>0</v>
      </c>
    </row>
    <row r="185" spans="1:11" s="1" customFormat="1" ht="57.75" customHeight="1">
      <c r="A185" s="17" t="s">
        <v>328</v>
      </c>
      <c r="B185" s="20" t="s">
        <v>147</v>
      </c>
      <c r="C185" s="20" t="s">
        <v>146</v>
      </c>
      <c r="D185" s="20" t="s">
        <v>252</v>
      </c>
      <c r="E185" s="20"/>
      <c r="F185" s="95">
        <f>F186</f>
        <v>504</v>
      </c>
      <c r="G185" s="95">
        <f t="shared" si="15"/>
        <v>504</v>
      </c>
      <c r="H185" s="95">
        <f t="shared" si="15"/>
        <v>504</v>
      </c>
      <c r="I185" s="118">
        <f>'приложение 7 (1)'!G187-'приложение 8(1)'!F185</f>
        <v>0</v>
      </c>
      <c r="J185" s="118">
        <f>'приложение 7 (1)'!H187-'приложение 8(1)'!G185</f>
        <v>0</v>
      </c>
      <c r="K185" s="118">
        <f>'приложение 7 (1)'!I187-'приложение 8(1)'!H185</f>
        <v>0</v>
      </c>
    </row>
    <row r="186" spans="1:11" s="1" customFormat="1" ht="21.75" customHeight="1">
      <c r="A186" s="17" t="s">
        <v>335</v>
      </c>
      <c r="B186" s="20" t="s">
        <v>147</v>
      </c>
      <c r="C186" s="20" t="s">
        <v>146</v>
      </c>
      <c r="D186" s="20" t="s">
        <v>337</v>
      </c>
      <c r="E186" s="20"/>
      <c r="F186" s="95">
        <f>F187</f>
        <v>504</v>
      </c>
      <c r="G186" s="95">
        <f t="shared" si="15"/>
        <v>504</v>
      </c>
      <c r="H186" s="95">
        <f t="shared" si="15"/>
        <v>504</v>
      </c>
      <c r="I186" s="118">
        <f>'приложение 7 (1)'!G188-'приложение 8(1)'!F186</f>
        <v>0</v>
      </c>
      <c r="J186" s="118">
        <f>'приложение 7 (1)'!H188-'приложение 8(1)'!G186</f>
        <v>0</v>
      </c>
      <c r="K186" s="118">
        <f>'приложение 7 (1)'!I188-'приложение 8(1)'!H186</f>
        <v>0</v>
      </c>
    </row>
    <row r="187" spans="1:11" s="1" customFormat="1" ht="27" customHeight="1">
      <c r="A187" s="17" t="s">
        <v>336</v>
      </c>
      <c r="B187" s="20" t="s">
        <v>147</v>
      </c>
      <c r="C187" s="20" t="s">
        <v>146</v>
      </c>
      <c r="D187" s="20" t="s">
        <v>338</v>
      </c>
      <c r="E187" s="20"/>
      <c r="F187" s="95">
        <f>F188</f>
        <v>504</v>
      </c>
      <c r="G187" s="95">
        <f t="shared" si="15"/>
        <v>504</v>
      </c>
      <c r="H187" s="95">
        <f t="shared" si="15"/>
        <v>504</v>
      </c>
      <c r="I187" s="118">
        <f>'приложение 7 (1)'!G189-'приложение 8(1)'!F187</f>
        <v>0</v>
      </c>
      <c r="J187" s="118">
        <f>'приложение 7 (1)'!H189-'приложение 8(1)'!G187</f>
        <v>0</v>
      </c>
      <c r="K187" s="118">
        <f>'приложение 7 (1)'!I189-'приложение 8(1)'!H187</f>
        <v>0</v>
      </c>
    </row>
    <row r="188" spans="1:11" s="1" customFormat="1" ht="50.25" customHeight="1">
      <c r="A188" s="17" t="s">
        <v>342</v>
      </c>
      <c r="B188" s="20" t="s">
        <v>147</v>
      </c>
      <c r="C188" s="20" t="s">
        <v>146</v>
      </c>
      <c r="D188" s="20" t="s">
        <v>341</v>
      </c>
      <c r="E188" s="20" t="s">
        <v>169</v>
      </c>
      <c r="F188" s="95">
        <f>'приложение 7 (1)'!G190</f>
        <v>504</v>
      </c>
      <c r="G188" s="95">
        <f>'приложение 7 (1)'!H190</f>
        <v>504</v>
      </c>
      <c r="H188" s="95">
        <f>'приложение 7 (1)'!I190</f>
        <v>504</v>
      </c>
      <c r="I188" s="118">
        <f>'приложение 7 (1)'!G190-'приложение 8(1)'!F188</f>
        <v>0</v>
      </c>
      <c r="J188" s="118">
        <f>'приложение 7 (1)'!H190-'приложение 8(1)'!G188</f>
        <v>0</v>
      </c>
      <c r="K188" s="118">
        <f>'приложение 7 (1)'!I190-'приложение 8(1)'!H188</f>
        <v>0</v>
      </c>
    </row>
    <row r="189" spans="1:11" s="1" customFormat="1" ht="24.75" customHeight="1">
      <c r="A189" s="17" t="s">
        <v>183</v>
      </c>
      <c r="B189" s="20" t="s">
        <v>147</v>
      </c>
      <c r="C189" s="20" t="s">
        <v>181</v>
      </c>
      <c r="D189" s="20"/>
      <c r="E189" s="20"/>
      <c r="F189" s="95">
        <f>F190</f>
        <v>0</v>
      </c>
      <c r="G189" s="95">
        <f aca="true" t="shared" si="16" ref="G189:H191">G190</f>
        <v>400</v>
      </c>
      <c r="H189" s="95">
        <f t="shared" si="16"/>
        <v>400</v>
      </c>
      <c r="I189" s="118">
        <f>'приложение 7 (1)'!G191-'приложение 8(1)'!F189</f>
        <v>0</v>
      </c>
      <c r="J189" s="118">
        <f>'приложение 7 (1)'!H191-'приложение 8(1)'!G189</f>
        <v>0</v>
      </c>
      <c r="K189" s="118">
        <f>'приложение 7 (1)'!I191-'приложение 8(1)'!H189</f>
        <v>0</v>
      </c>
    </row>
    <row r="190" spans="1:11" s="1" customFormat="1" ht="48" customHeight="1">
      <c r="A190" s="17" t="s">
        <v>345</v>
      </c>
      <c r="B190" s="20" t="s">
        <v>147</v>
      </c>
      <c r="C190" s="20" t="s">
        <v>181</v>
      </c>
      <c r="D190" s="20" t="s">
        <v>252</v>
      </c>
      <c r="E190" s="20"/>
      <c r="F190" s="95">
        <f>F191</f>
        <v>0</v>
      </c>
      <c r="G190" s="95">
        <f t="shared" si="16"/>
        <v>400</v>
      </c>
      <c r="H190" s="95">
        <f t="shared" si="16"/>
        <v>400</v>
      </c>
      <c r="I190" s="118">
        <f>'приложение 7 (1)'!G192-'приложение 8(1)'!F190</f>
        <v>0</v>
      </c>
      <c r="J190" s="118">
        <f>'приложение 7 (1)'!H192-'приложение 8(1)'!G190</f>
        <v>0</v>
      </c>
      <c r="K190" s="118">
        <f>'приложение 7 (1)'!I192-'приложение 8(1)'!H190</f>
        <v>0</v>
      </c>
    </row>
    <row r="191" spans="1:11" s="1" customFormat="1" ht="24.75" customHeight="1">
      <c r="A191" s="17" t="s">
        <v>335</v>
      </c>
      <c r="B191" s="20" t="s">
        <v>147</v>
      </c>
      <c r="C191" s="20" t="s">
        <v>181</v>
      </c>
      <c r="D191" s="20" t="s">
        <v>337</v>
      </c>
      <c r="E191" s="20"/>
      <c r="F191" s="95">
        <f>F192</f>
        <v>0</v>
      </c>
      <c r="G191" s="95">
        <f t="shared" si="16"/>
        <v>400</v>
      </c>
      <c r="H191" s="95">
        <f t="shared" si="16"/>
        <v>400</v>
      </c>
      <c r="I191" s="118">
        <f>'приложение 7 (1)'!G193-'приложение 8(1)'!F191</f>
        <v>0</v>
      </c>
      <c r="J191" s="118">
        <f>'приложение 7 (1)'!H193-'приложение 8(1)'!G191</f>
        <v>0</v>
      </c>
      <c r="K191" s="118">
        <f>'приложение 7 (1)'!I193-'приложение 8(1)'!H191</f>
        <v>0</v>
      </c>
    </row>
    <row r="192" spans="1:11" s="1" customFormat="1" ht="71.25" customHeight="1">
      <c r="A192" s="17" t="s">
        <v>268</v>
      </c>
      <c r="B192" s="20" t="s">
        <v>147</v>
      </c>
      <c r="C192" s="20" t="s">
        <v>181</v>
      </c>
      <c r="D192" s="20" t="s">
        <v>343</v>
      </c>
      <c r="E192" s="20"/>
      <c r="F192" s="95">
        <f>F193</f>
        <v>0</v>
      </c>
      <c r="G192" s="95">
        <f>G193</f>
        <v>400</v>
      </c>
      <c r="H192" s="95">
        <f>H193</f>
        <v>400</v>
      </c>
      <c r="I192" s="118">
        <f>'приложение 7 (1)'!G194-'приложение 8(1)'!F192</f>
        <v>0</v>
      </c>
      <c r="J192" s="118">
        <f>'приложение 7 (1)'!H194-'приложение 8(1)'!G192</f>
        <v>0</v>
      </c>
      <c r="K192" s="118">
        <f>'приложение 7 (1)'!I194-'приложение 8(1)'!H192</f>
        <v>0</v>
      </c>
    </row>
    <row r="193" spans="1:11" s="1" customFormat="1" ht="46.5" customHeight="1">
      <c r="A193" s="17" t="s">
        <v>385</v>
      </c>
      <c r="B193" s="20" t="s">
        <v>147</v>
      </c>
      <c r="C193" s="20" t="s">
        <v>181</v>
      </c>
      <c r="D193" s="20" t="s">
        <v>344</v>
      </c>
      <c r="E193" s="20" t="s">
        <v>160</v>
      </c>
      <c r="F193" s="95">
        <f>'приложение 7 (1)'!G195</f>
        <v>0</v>
      </c>
      <c r="G193" s="95">
        <f>'приложение 7 (1)'!H195</f>
        <v>400</v>
      </c>
      <c r="H193" s="95">
        <f>'приложение 7 (1)'!I195</f>
        <v>400</v>
      </c>
      <c r="I193" s="118">
        <f>'приложение 7 (1)'!G195-'приложение 8(1)'!F193</f>
        <v>0</v>
      </c>
      <c r="J193" s="118">
        <f>'приложение 7 (1)'!H195-'приложение 8(1)'!G193</f>
        <v>0</v>
      </c>
      <c r="K193" s="118">
        <f>'приложение 7 (1)'!I195-'приложение 8(1)'!H193</f>
        <v>0</v>
      </c>
    </row>
    <row r="194" spans="1:11" ht="27" customHeight="1">
      <c r="A194" s="17" t="str">
        <f>'приложение 7 (1)'!A196</f>
        <v>Обслуживание государственного и муниципального долга                           </v>
      </c>
      <c r="B194" s="20" t="s">
        <v>157</v>
      </c>
      <c r="C194" s="20"/>
      <c r="D194" s="20"/>
      <c r="E194" s="20"/>
      <c r="F194" s="95">
        <f>F195</f>
        <v>0</v>
      </c>
      <c r="G194" s="95">
        <f aca="true" t="shared" si="17" ref="G194:H198">G195</f>
        <v>0</v>
      </c>
      <c r="H194" s="95">
        <f t="shared" si="17"/>
        <v>0</v>
      </c>
      <c r="I194" s="118">
        <f>'приложение 7 (1)'!G196-'приложение 8(1)'!F194</f>
        <v>0</v>
      </c>
      <c r="J194" s="118">
        <f>'приложение 7 (1)'!H196-'приложение 8(1)'!G194</f>
        <v>0</v>
      </c>
      <c r="K194" s="118">
        <f>'приложение 7 (1)'!I196-'приложение 8(1)'!H194</f>
        <v>0</v>
      </c>
    </row>
    <row r="195" spans="1:11" ht="18.75">
      <c r="A195" s="17" t="str">
        <f>'приложение 7 (1)'!A197</f>
        <v>Обслуживание государственного и муниципального долга                                                       </v>
      </c>
      <c r="B195" s="20" t="s">
        <v>157</v>
      </c>
      <c r="C195" s="20" t="s">
        <v>141</v>
      </c>
      <c r="D195" s="20"/>
      <c r="E195" s="20"/>
      <c r="F195" s="95">
        <f>F196</f>
        <v>0</v>
      </c>
      <c r="G195" s="95">
        <f t="shared" si="17"/>
        <v>0</v>
      </c>
      <c r="H195" s="95">
        <f t="shared" si="17"/>
        <v>0</v>
      </c>
      <c r="I195" s="118">
        <f>'приложение 7 (1)'!G197-'приложение 8(1)'!F195</f>
        <v>0</v>
      </c>
      <c r="J195" s="118">
        <f>'приложение 7 (1)'!H197-'приложение 8(1)'!G195</f>
        <v>0</v>
      </c>
      <c r="K195" s="118">
        <f>'приложение 7 (1)'!I197-'приложение 8(1)'!H195</f>
        <v>0</v>
      </c>
    </row>
    <row r="196" spans="1:11" ht="40.5" customHeight="1">
      <c r="A196" s="17" t="str">
        <f>'приложение 7 (1)'!A198</f>
        <v>Муниципальная программа городского поселения город Бобров "Муниципальное управление и гражданское общество"</v>
      </c>
      <c r="B196" s="20" t="s">
        <v>157</v>
      </c>
      <c r="C196" s="20" t="s">
        <v>141</v>
      </c>
      <c r="D196" s="20" t="s">
        <v>252</v>
      </c>
      <c r="E196" s="20"/>
      <c r="F196" s="95">
        <f>F197</f>
        <v>0</v>
      </c>
      <c r="G196" s="95">
        <f t="shared" si="17"/>
        <v>0</v>
      </c>
      <c r="H196" s="95">
        <f t="shared" si="17"/>
        <v>0</v>
      </c>
      <c r="I196" s="118">
        <f>'приложение 7 (1)'!G198-'приложение 8(1)'!F196</f>
        <v>0</v>
      </c>
      <c r="J196" s="118">
        <f>'приложение 7 (1)'!H198-'приложение 8(1)'!G196</f>
        <v>0</v>
      </c>
      <c r="K196" s="118">
        <f>'приложение 7 (1)'!I198-'приложение 8(1)'!H196</f>
        <v>0</v>
      </c>
    </row>
    <row r="197" spans="1:11" ht="25.5">
      <c r="A197" s="17" t="str">
        <f>'приложение 7 (1)'!A199</f>
        <v>Подпрограмма "Управление муниципальными финансами и муниципальным имуществом "</v>
      </c>
      <c r="B197" s="20" t="s">
        <v>157</v>
      </c>
      <c r="C197" s="20" t="s">
        <v>141</v>
      </c>
      <c r="D197" s="20" t="s">
        <v>253</v>
      </c>
      <c r="E197" s="20"/>
      <c r="F197" s="95">
        <f>F198</f>
        <v>0</v>
      </c>
      <c r="G197" s="95">
        <f t="shared" si="17"/>
        <v>0</v>
      </c>
      <c r="H197" s="95">
        <f t="shared" si="17"/>
        <v>0</v>
      </c>
      <c r="I197" s="118">
        <f>'приложение 7 (1)'!G199-'приложение 8(1)'!F197</f>
        <v>0</v>
      </c>
      <c r="J197" s="118">
        <f>'приложение 7 (1)'!H199-'приложение 8(1)'!G197</f>
        <v>0</v>
      </c>
      <c r="K197" s="118">
        <f>'приложение 7 (1)'!I199-'приложение 8(1)'!H197</f>
        <v>0</v>
      </c>
    </row>
    <row r="198" spans="1:11" ht="25.5">
      <c r="A198" s="17" t="str">
        <f>'приложение 7 (1)'!A200</f>
        <v>Основное мероприятие "Управление муниципальным долгом городского поселения город Бобров"</v>
      </c>
      <c r="B198" s="20" t="s">
        <v>157</v>
      </c>
      <c r="C198" s="20" t="s">
        <v>141</v>
      </c>
      <c r="D198" s="20" t="s">
        <v>513</v>
      </c>
      <c r="E198" s="20"/>
      <c r="F198" s="95">
        <f>F199</f>
        <v>0</v>
      </c>
      <c r="G198" s="95">
        <f t="shared" si="17"/>
        <v>0</v>
      </c>
      <c r="H198" s="95">
        <f t="shared" si="17"/>
        <v>0</v>
      </c>
      <c r="I198" s="118">
        <f>'приложение 7 (1)'!G200-'приложение 8(1)'!F198</f>
        <v>0</v>
      </c>
      <c r="J198" s="118">
        <f>'приложение 7 (1)'!H200-'приложение 8(1)'!G198</f>
        <v>0</v>
      </c>
      <c r="K198" s="118">
        <f>'приложение 7 (1)'!I200-'приложение 8(1)'!H198</f>
        <v>0</v>
      </c>
    </row>
    <row r="199" spans="1:11" ht="25.5">
      <c r="A199" s="17" t="str">
        <f>'приложение 7 (1)'!A201</f>
        <v>Процентные платежи (обслуживание государственного и муниципального долга) </v>
      </c>
      <c r="B199" s="20" t="s">
        <v>157</v>
      </c>
      <c r="C199" s="20" t="s">
        <v>141</v>
      </c>
      <c r="D199" s="20" t="s">
        <v>514</v>
      </c>
      <c r="E199" s="20" t="s">
        <v>515</v>
      </c>
      <c r="F199" s="95">
        <f>'приложение 7 (1)'!G201</f>
        <v>0</v>
      </c>
      <c r="G199" s="95">
        <f>'приложение 7 (1)'!H201</f>
        <v>0</v>
      </c>
      <c r="H199" s="95">
        <f>'приложение 7 (1)'!I201</f>
        <v>0</v>
      </c>
      <c r="I199" s="118">
        <f>'приложение 7 (1)'!G201-'приложение 8(1)'!F199</f>
        <v>0</v>
      </c>
      <c r="J199" s="118">
        <f>'приложение 7 (1)'!H201-'приложение 8(1)'!G199</f>
        <v>0</v>
      </c>
      <c r="K199" s="118">
        <f>'приложение 7 (1)'!I201-'приложение 8(1)'!H199</f>
        <v>0</v>
      </c>
    </row>
  </sheetData>
  <sheetProtection/>
  <autoFilter ref="A13:H193"/>
  <mergeCells count="2">
    <mergeCell ref="A9:H9"/>
    <mergeCell ref="A10:H10"/>
  </mergeCells>
  <printOptions/>
  <pageMargins left="0.7874015748031497" right="0.35433070866141736" top="0.3937007874015748" bottom="0.3937007874015748" header="0.5118110236220472" footer="0.5118110236220472"/>
  <pageSetup horizontalDpi="600" verticalDpi="600" orientation="portrait" paperSize="9" scale="58" r:id="rId1"/>
  <rowBreaks count="3" manualBreakCount="3">
    <brk id="40" max="7" man="1"/>
    <brk id="71" max="7" man="1"/>
    <brk id="102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L137"/>
  <sheetViews>
    <sheetView view="pageBreakPreview" zoomScale="115" zoomScaleSheetLayoutView="115" zoomScalePageLayoutView="0" workbookViewId="0" topLeftCell="A1">
      <selection activeCell="G14" sqref="G14"/>
    </sheetView>
  </sheetViews>
  <sheetFormatPr defaultColWidth="9.00390625" defaultRowHeight="12.75"/>
  <cols>
    <col min="1" max="1" width="9.125" style="55" customWidth="1"/>
    <col min="2" max="2" width="50.875" style="0" customWidth="1"/>
    <col min="3" max="3" width="18.25390625" style="0" customWidth="1"/>
    <col min="4" max="4" width="5.375" style="0" customWidth="1"/>
    <col min="7" max="7" width="21.125" style="0" customWidth="1"/>
    <col min="8" max="8" width="21.75390625" style="0" customWidth="1"/>
    <col min="9" max="9" width="22.00390625" style="0" customWidth="1"/>
    <col min="10" max="10" width="19.125" style="0" customWidth="1"/>
    <col min="11" max="11" width="14.625" style="0" customWidth="1"/>
    <col min="12" max="12" width="16.125" style="0" customWidth="1"/>
  </cols>
  <sheetData>
    <row r="1" spans="2:9" ht="15">
      <c r="B1" s="5"/>
      <c r="C1" s="40"/>
      <c r="D1" s="40"/>
      <c r="E1" s="62"/>
      <c r="F1" s="62"/>
      <c r="G1" s="62"/>
      <c r="H1" s="62" t="s">
        <v>533</v>
      </c>
      <c r="I1" s="5"/>
    </row>
    <row r="2" spans="2:9" ht="15">
      <c r="B2" s="14"/>
      <c r="C2" s="40"/>
      <c r="D2" s="40"/>
      <c r="E2" s="62"/>
      <c r="F2" s="62"/>
      <c r="G2" s="62"/>
      <c r="H2" s="62" t="s">
        <v>151</v>
      </c>
      <c r="I2" s="5"/>
    </row>
    <row r="3" spans="2:9" ht="15">
      <c r="B3" s="5"/>
      <c r="C3" s="40"/>
      <c r="D3" s="40"/>
      <c r="E3" s="62"/>
      <c r="F3" s="62"/>
      <c r="G3" s="62"/>
      <c r="H3" s="62" t="s">
        <v>152</v>
      </c>
      <c r="I3" s="5"/>
    </row>
    <row r="4" spans="2:9" ht="15">
      <c r="B4" s="5"/>
      <c r="C4" s="40"/>
      <c r="D4" s="40"/>
      <c r="E4" s="62"/>
      <c r="F4" s="62"/>
      <c r="G4" s="62"/>
      <c r="H4" s="62" t="s">
        <v>153</v>
      </c>
      <c r="I4" s="5"/>
    </row>
    <row r="5" spans="2:9" ht="15">
      <c r="B5" s="5"/>
      <c r="C5" s="40"/>
      <c r="D5" s="40"/>
      <c r="E5" s="62"/>
      <c r="F5" s="62"/>
      <c r="G5" s="62"/>
      <c r="H5" s="62" t="s">
        <v>154</v>
      </c>
      <c r="I5" s="5"/>
    </row>
    <row r="6" spans="2:9" ht="15">
      <c r="B6" s="5"/>
      <c r="C6" s="40"/>
      <c r="D6" s="40"/>
      <c r="E6" s="62"/>
      <c r="F6" s="62"/>
      <c r="G6" s="62"/>
      <c r="H6" s="62" t="str">
        <f>'приложение 8(1)'!F6</f>
        <v>от "25" декабря 2020 года №69</v>
      </c>
      <c r="I6" s="5"/>
    </row>
    <row r="7" spans="2:9" ht="6" customHeight="1">
      <c r="B7" s="5"/>
      <c r="C7" s="5"/>
      <c r="D7" s="5"/>
      <c r="E7" s="5"/>
      <c r="F7" s="5"/>
      <c r="G7" s="5"/>
      <c r="H7" s="5"/>
      <c r="I7" s="5"/>
    </row>
    <row r="8" spans="2:9" ht="12.75" hidden="1">
      <c r="B8" s="5"/>
      <c r="C8" s="14"/>
      <c r="D8" s="5"/>
      <c r="E8" s="14"/>
      <c r="F8" s="14"/>
      <c r="G8" s="5"/>
      <c r="H8" s="5"/>
      <c r="I8" s="5"/>
    </row>
    <row r="9" spans="1:9" ht="35.25" customHeight="1">
      <c r="A9" s="169" t="s">
        <v>13</v>
      </c>
      <c r="B9" s="169"/>
      <c r="C9" s="169"/>
      <c r="D9" s="169"/>
      <c r="E9" s="169"/>
      <c r="F9" s="169"/>
      <c r="G9" s="169"/>
      <c r="H9" s="169"/>
      <c r="I9" s="169"/>
    </row>
    <row r="10" spans="1:9" ht="18.75">
      <c r="A10" s="169" t="str">
        <f>'приложение 8(1)'!A10:H10</f>
        <v> на 2021 год и на плановый период 2022 и 2023 годов</v>
      </c>
      <c r="B10" s="169"/>
      <c r="C10" s="169"/>
      <c r="D10" s="169"/>
      <c r="E10" s="169"/>
      <c r="F10" s="169"/>
      <c r="G10" s="169"/>
      <c r="H10" s="169"/>
      <c r="I10" s="169"/>
    </row>
    <row r="11" spans="2:9" ht="12.75">
      <c r="B11" s="5"/>
      <c r="C11" s="5"/>
      <c r="D11" s="5"/>
      <c r="E11" s="5"/>
      <c r="F11" s="5"/>
      <c r="G11" s="5"/>
      <c r="H11" s="5"/>
      <c r="I11" s="5" t="s">
        <v>180</v>
      </c>
    </row>
    <row r="12" spans="1:9" s="39" customFormat="1" ht="30.75" customHeight="1">
      <c r="A12" s="9" t="s">
        <v>174</v>
      </c>
      <c r="B12" s="23" t="s">
        <v>137</v>
      </c>
      <c r="C12" s="23" t="s">
        <v>149</v>
      </c>
      <c r="D12" s="23" t="s">
        <v>148</v>
      </c>
      <c r="E12" s="23" t="s">
        <v>139</v>
      </c>
      <c r="F12" s="23" t="s">
        <v>138</v>
      </c>
      <c r="G12" s="24" t="s">
        <v>11</v>
      </c>
      <c r="H12" s="24" t="s">
        <v>48</v>
      </c>
      <c r="I12" s="24" t="s">
        <v>114</v>
      </c>
    </row>
    <row r="13" spans="1:9" ht="13.5" customHeight="1">
      <c r="A13" s="56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6">
        <v>7</v>
      </c>
      <c r="H13" s="16">
        <v>8</v>
      </c>
      <c r="I13" s="16">
        <v>9</v>
      </c>
    </row>
    <row r="14" spans="1:12" s="47" customFormat="1" ht="18.75">
      <c r="A14" s="56"/>
      <c r="B14" s="45" t="s">
        <v>140</v>
      </c>
      <c r="C14" s="46"/>
      <c r="D14" s="46"/>
      <c r="E14" s="46"/>
      <c r="F14" s="46"/>
      <c r="G14" s="138">
        <f>G15+G61</f>
        <v>877742.5400000002</v>
      </c>
      <c r="H14" s="138">
        <f>H15+H61</f>
        <v>331666.70000000007</v>
      </c>
      <c r="I14" s="138">
        <f>I15+I61</f>
        <v>120781.59999999999</v>
      </c>
      <c r="J14" s="111">
        <f>'приложение 7 (1)'!G16</f>
        <v>877742.54</v>
      </c>
      <c r="K14" s="111">
        <f>'приложение 7 (1)'!H16</f>
        <v>331666.69999999995</v>
      </c>
      <c r="L14" s="111">
        <f>'приложение 7 (1)'!I16</f>
        <v>120781.6</v>
      </c>
    </row>
    <row r="15" spans="1:12" s="2" customFormat="1" ht="53.25" customHeight="1">
      <c r="A15" s="57">
        <v>1</v>
      </c>
      <c r="B15" s="48" t="s">
        <v>345</v>
      </c>
      <c r="C15" s="49" t="s">
        <v>252</v>
      </c>
      <c r="D15" s="59"/>
      <c r="E15" s="49"/>
      <c r="F15" s="49"/>
      <c r="G15" s="139">
        <f>G16+G48+G55+G40</f>
        <v>37098.799999999996</v>
      </c>
      <c r="H15" s="139">
        <f>H16+H48+H55+H40</f>
        <v>26998.2</v>
      </c>
      <c r="I15" s="139">
        <f>I16+I48+I55+I40</f>
        <v>27533</v>
      </c>
      <c r="J15" s="119">
        <f>J14-G14</f>
        <v>0</v>
      </c>
      <c r="K15" s="119">
        <f>K14-H14</f>
        <v>0</v>
      </c>
      <c r="L15" s="119">
        <f>L14-I14</f>
        <v>0</v>
      </c>
    </row>
    <row r="16" spans="1:9" s="2" customFormat="1" ht="29.25" customHeight="1">
      <c r="A16" s="58" t="s">
        <v>346</v>
      </c>
      <c r="B16" s="48" t="s">
        <v>255</v>
      </c>
      <c r="C16" s="49" t="s">
        <v>253</v>
      </c>
      <c r="D16" s="59"/>
      <c r="E16" s="49"/>
      <c r="F16" s="49"/>
      <c r="G16" s="139">
        <f>G17+G22+G25+G27+G29+G31+G33+G37</f>
        <v>29943.6</v>
      </c>
      <c r="H16" s="139">
        <f>H17+H22+H25+H27+H29+H31+H33+H37</f>
        <v>20279.2</v>
      </c>
      <c r="I16" s="139">
        <f>I17+I22+I25+I27+I29+I31+I33+I37</f>
        <v>20781</v>
      </c>
    </row>
    <row r="17" spans="1:9" s="2" customFormat="1" ht="30.75" customHeight="1">
      <c r="A17" s="58" t="s">
        <v>347</v>
      </c>
      <c r="B17" s="48" t="s">
        <v>256</v>
      </c>
      <c r="C17" s="49" t="s">
        <v>254</v>
      </c>
      <c r="D17" s="59"/>
      <c r="E17" s="49"/>
      <c r="F17" s="49"/>
      <c r="G17" s="139">
        <f>G18+G19+G20+G21</f>
        <v>6564.4</v>
      </c>
      <c r="H17" s="139">
        <f>H18+H19+H20+H21</f>
        <v>6054.7</v>
      </c>
      <c r="I17" s="139">
        <f>I18+I19+I20+I21</f>
        <v>6120.7</v>
      </c>
    </row>
    <row r="18" spans="1:9" s="1" customFormat="1" ht="80.25" customHeight="1">
      <c r="A18" s="58"/>
      <c r="B18" s="17" t="s">
        <v>257</v>
      </c>
      <c r="C18" s="20" t="s">
        <v>258</v>
      </c>
      <c r="D18" s="20" t="s">
        <v>162</v>
      </c>
      <c r="E18" s="20" t="s">
        <v>141</v>
      </c>
      <c r="F18" s="20" t="s">
        <v>142</v>
      </c>
      <c r="G18" s="140">
        <f>'приложение 8(1)'!F20</f>
        <v>3512.3</v>
      </c>
      <c r="H18" s="140">
        <f>'приложение 8(1)'!G20</f>
        <v>3512.3</v>
      </c>
      <c r="I18" s="140">
        <f>'приложение 8(1)'!H20</f>
        <v>3512.3</v>
      </c>
    </row>
    <row r="19" spans="1:9" s="1" customFormat="1" ht="43.5" customHeight="1">
      <c r="A19" s="58"/>
      <c r="B19" s="17" t="s">
        <v>272</v>
      </c>
      <c r="C19" s="20" t="s">
        <v>258</v>
      </c>
      <c r="D19" s="20" t="s">
        <v>160</v>
      </c>
      <c r="E19" s="20" t="s">
        <v>141</v>
      </c>
      <c r="F19" s="20" t="s">
        <v>142</v>
      </c>
      <c r="G19" s="140">
        <f>'приложение 8(1)'!F21</f>
        <v>1875.6</v>
      </c>
      <c r="H19" s="140">
        <f>'приложение 8(1)'!G21</f>
        <v>1767.5</v>
      </c>
      <c r="I19" s="140">
        <f>'приложение 8(1)'!H21</f>
        <v>1829.2</v>
      </c>
    </row>
    <row r="20" spans="1:9" s="1" customFormat="1" ht="32.25" customHeight="1">
      <c r="A20" s="58"/>
      <c r="B20" s="17" t="s">
        <v>259</v>
      </c>
      <c r="C20" s="20" t="s">
        <v>258</v>
      </c>
      <c r="D20" s="20" t="s">
        <v>163</v>
      </c>
      <c r="E20" s="20" t="s">
        <v>141</v>
      </c>
      <c r="F20" s="20" t="s">
        <v>142</v>
      </c>
      <c r="G20" s="140">
        <f>'приложение 8(1)'!F22</f>
        <v>60</v>
      </c>
      <c r="H20" s="140">
        <f>'приложение 8(1)'!G22</f>
        <v>36.4</v>
      </c>
      <c r="I20" s="140">
        <f>'приложение 8(1)'!H22</f>
        <v>37.8</v>
      </c>
    </row>
    <row r="21" spans="1:9" s="1" customFormat="1" ht="53.25" customHeight="1">
      <c r="A21" s="58"/>
      <c r="B21" s="17" t="s">
        <v>272</v>
      </c>
      <c r="C21" s="20" t="s">
        <v>258</v>
      </c>
      <c r="D21" s="20" t="s">
        <v>160</v>
      </c>
      <c r="E21" s="20" t="s">
        <v>141</v>
      </c>
      <c r="F21" s="20" t="s">
        <v>157</v>
      </c>
      <c r="G21" s="140">
        <f>'приложение 8(1)'!F42</f>
        <v>1116.5</v>
      </c>
      <c r="H21" s="140">
        <f>'приложение 8(1)'!G42</f>
        <v>738.5</v>
      </c>
      <c r="I21" s="140">
        <f>'приложение 8(1)'!H42</f>
        <v>741.4</v>
      </c>
    </row>
    <row r="22" spans="1:9" s="2" customFormat="1" ht="32.25" customHeight="1">
      <c r="A22" s="58" t="s">
        <v>348</v>
      </c>
      <c r="B22" s="48" t="s">
        <v>262</v>
      </c>
      <c r="C22" s="49" t="s">
        <v>260</v>
      </c>
      <c r="D22" s="49"/>
      <c r="E22" s="49"/>
      <c r="F22" s="49"/>
      <c r="G22" s="139">
        <f>G23+G24</f>
        <v>2124.4</v>
      </c>
      <c r="H22" s="139">
        <f>H23+H24</f>
        <v>2125.7000000000003</v>
      </c>
      <c r="I22" s="139">
        <f>I23+I24</f>
        <v>2127</v>
      </c>
    </row>
    <row r="23" spans="1:9" s="1" customFormat="1" ht="69.75" customHeight="1">
      <c r="A23" s="58"/>
      <c r="B23" s="17" t="s">
        <v>264</v>
      </c>
      <c r="C23" s="20" t="s">
        <v>261</v>
      </c>
      <c r="D23" s="20" t="s">
        <v>162</v>
      </c>
      <c r="E23" s="20" t="s">
        <v>141</v>
      </c>
      <c r="F23" s="20" t="s">
        <v>142</v>
      </c>
      <c r="G23" s="140">
        <f>'приложение 8(1)'!F24</f>
        <v>2090.4</v>
      </c>
      <c r="H23" s="140">
        <f>'приложение 8(1)'!G24</f>
        <v>2090.4</v>
      </c>
      <c r="I23" s="140">
        <f>'приложение 8(1)'!H24</f>
        <v>2090.4</v>
      </c>
    </row>
    <row r="24" spans="1:9" s="1" customFormat="1" ht="41.25" customHeight="1">
      <c r="A24" s="58"/>
      <c r="B24" s="17" t="s">
        <v>384</v>
      </c>
      <c r="C24" s="20" t="s">
        <v>261</v>
      </c>
      <c r="D24" s="20" t="s">
        <v>160</v>
      </c>
      <c r="E24" s="20" t="s">
        <v>141</v>
      </c>
      <c r="F24" s="20" t="s">
        <v>142</v>
      </c>
      <c r="G24" s="140">
        <f>'приложение 8(1)'!F25</f>
        <v>34</v>
      </c>
      <c r="H24" s="140">
        <f>'приложение 8(1)'!G25</f>
        <v>35.3</v>
      </c>
      <c r="I24" s="140">
        <f>'приложение 8(1)'!H25</f>
        <v>36.6</v>
      </c>
    </row>
    <row r="25" spans="1:9" s="2" customFormat="1" ht="33" customHeight="1">
      <c r="A25" s="58" t="s">
        <v>349</v>
      </c>
      <c r="B25" s="48" t="s">
        <v>265</v>
      </c>
      <c r="C25" s="49" t="s">
        <v>263</v>
      </c>
      <c r="D25" s="49"/>
      <c r="E25" s="49"/>
      <c r="F25" s="49"/>
      <c r="G25" s="139">
        <f>G26</f>
        <v>500</v>
      </c>
      <c r="H25" s="139">
        <f>H26</f>
        <v>500</v>
      </c>
      <c r="I25" s="139">
        <f>I26</f>
        <v>500</v>
      </c>
    </row>
    <row r="26" spans="1:9" s="1" customFormat="1" ht="71.25" customHeight="1">
      <c r="A26" s="58"/>
      <c r="B26" s="17" t="s">
        <v>266</v>
      </c>
      <c r="C26" s="20" t="s">
        <v>267</v>
      </c>
      <c r="D26" s="20" t="s">
        <v>163</v>
      </c>
      <c r="E26" s="20" t="s">
        <v>141</v>
      </c>
      <c r="F26" s="20" t="s">
        <v>156</v>
      </c>
      <c r="G26" s="140">
        <f>'приложение 8(1)'!F37</f>
        <v>500</v>
      </c>
      <c r="H26" s="140">
        <f>'приложение 8(1)'!G37</f>
        <v>500</v>
      </c>
      <c r="I26" s="140">
        <f>'приложение 8(1)'!H37</f>
        <v>500</v>
      </c>
    </row>
    <row r="27" spans="1:9" s="1" customFormat="1" ht="34.5" customHeight="1">
      <c r="A27" s="58" t="s">
        <v>121</v>
      </c>
      <c r="B27" s="48" t="s">
        <v>496</v>
      </c>
      <c r="C27" s="49" t="s">
        <v>122</v>
      </c>
      <c r="D27" s="49"/>
      <c r="E27" s="49"/>
      <c r="F27" s="49"/>
      <c r="G27" s="139">
        <f>G28</f>
        <v>0</v>
      </c>
      <c r="H27" s="139">
        <f>H28</f>
        <v>0</v>
      </c>
      <c r="I27" s="139">
        <f>I28</f>
        <v>0</v>
      </c>
    </row>
    <row r="28" spans="1:9" s="1" customFormat="1" ht="57.75" customHeight="1">
      <c r="A28" s="58"/>
      <c r="B28" s="17" t="s">
        <v>499</v>
      </c>
      <c r="C28" s="20" t="s">
        <v>500</v>
      </c>
      <c r="D28" s="20" t="s">
        <v>163</v>
      </c>
      <c r="E28" s="20" t="s">
        <v>141</v>
      </c>
      <c r="F28" s="20" t="s">
        <v>492</v>
      </c>
      <c r="G28" s="140">
        <f>'приложение 8(1)'!F30</f>
        <v>0</v>
      </c>
      <c r="H28" s="140">
        <f>'приложение 8(1)'!G30</f>
        <v>0</v>
      </c>
      <c r="I28" s="140">
        <f>'приложение 8(1)'!H30</f>
        <v>0</v>
      </c>
    </row>
    <row r="29" spans="1:9" s="2" customFormat="1" ht="79.5" customHeight="1">
      <c r="A29" s="58" t="s">
        <v>102</v>
      </c>
      <c r="B29" s="48" t="s">
        <v>97</v>
      </c>
      <c r="C29" s="49" t="s">
        <v>99</v>
      </c>
      <c r="D29" s="49"/>
      <c r="E29" s="49"/>
      <c r="F29" s="49"/>
      <c r="G29" s="139">
        <f>G30</f>
        <v>0</v>
      </c>
      <c r="H29" s="139">
        <f>H30</f>
        <v>0</v>
      </c>
      <c r="I29" s="139">
        <f>I30</f>
        <v>0</v>
      </c>
    </row>
    <row r="30" spans="1:9" s="1" customFormat="1" ht="57.75" customHeight="1">
      <c r="A30" s="58"/>
      <c r="B30" s="17" t="str">
        <f>'приложение 8(1)'!A32</f>
        <v>Расходы на выполнение других расходных обязательств (Закупка товаров, работ и услуг для обеспечения государственных (муниципальных) нужд)</v>
      </c>
      <c r="C30" s="20" t="s">
        <v>100</v>
      </c>
      <c r="D30" s="20" t="s">
        <v>160</v>
      </c>
      <c r="E30" s="20" t="s">
        <v>141</v>
      </c>
      <c r="F30" s="20" t="s">
        <v>492</v>
      </c>
      <c r="G30" s="140">
        <f>'приложение 8(1)'!F32</f>
        <v>0</v>
      </c>
      <c r="H30" s="140">
        <f>'приложение 8(1)'!G32</f>
        <v>0</v>
      </c>
      <c r="I30" s="140">
        <f>'приложение 8(1)'!H32</f>
        <v>0</v>
      </c>
    </row>
    <row r="31" spans="1:9" s="1" customFormat="1" ht="39.75" customHeight="1">
      <c r="A31" s="58" t="s">
        <v>123</v>
      </c>
      <c r="B31" s="48" t="s">
        <v>511</v>
      </c>
      <c r="C31" s="49" t="s">
        <v>513</v>
      </c>
      <c r="D31" s="49"/>
      <c r="E31" s="49"/>
      <c r="F31" s="49"/>
      <c r="G31" s="139">
        <f>G32</f>
        <v>0</v>
      </c>
      <c r="H31" s="139">
        <f>H32</f>
        <v>0</v>
      </c>
      <c r="I31" s="139">
        <f>I32</f>
        <v>0</v>
      </c>
    </row>
    <row r="32" spans="1:9" s="1" customFormat="1" ht="35.25" customHeight="1">
      <c r="A32" s="58"/>
      <c r="B32" s="17" t="s">
        <v>512</v>
      </c>
      <c r="C32" s="20" t="s">
        <v>514</v>
      </c>
      <c r="D32" s="20" t="s">
        <v>515</v>
      </c>
      <c r="E32" s="20" t="s">
        <v>157</v>
      </c>
      <c r="F32" s="20" t="s">
        <v>141</v>
      </c>
      <c r="G32" s="140">
        <f>'приложение 8(1)'!F199</f>
        <v>0</v>
      </c>
      <c r="H32" s="140">
        <f>'приложение 8(1)'!G199</f>
        <v>0</v>
      </c>
      <c r="I32" s="140">
        <f>'приложение 8(1)'!H199</f>
        <v>0</v>
      </c>
    </row>
    <row r="33" spans="1:9" s="2" customFormat="1" ht="79.5" customHeight="1">
      <c r="A33" s="58" t="s">
        <v>350</v>
      </c>
      <c r="B33" s="48" t="s">
        <v>268</v>
      </c>
      <c r="C33" s="49" t="s">
        <v>269</v>
      </c>
      <c r="D33" s="49"/>
      <c r="E33" s="49"/>
      <c r="F33" s="49"/>
      <c r="G33" s="139">
        <f>G34+G35+G36</f>
        <v>13876</v>
      </c>
      <c r="H33" s="139">
        <f>H34+H35+H36</f>
        <v>4818</v>
      </c>
      <c r="I33" s="139">
        <f>I34+I35+I36</f>
        <v>5240</v>
      </c>
    </row>
    <row r="34" spans="1:9" s="1" customFormat="1" ht="41.25" customHeight="1">
      <c r="A34" s="58"/>
      <c r="B34" s="17" t="s">
        <v>385</v>
      </c>
      <c r="C34" s="20" t="s">
        <v>270</v>
      </c>
      <c r="D34" s="20" t="s">
        <v>160</v>
      </c>
      <c r="E34" s="20" t="s">
        <v>141</v>
      </c>
      <c r="F34" s="20" t="s">
        <v>157</v>
      </c>
      <c r="G34" s="140">
        <f>'приложение 8(1)'!F44</f>
        <v>4323.1</v>
      </c>
      <c r="H34" s="140">
        <f>'приложение 8(1)'!G44</f>
        <v>1318</v>
      </c>
      <c r="I34" s="140">
        <f>'приложение 8(1)'!H44</f>
        <v>1362.7</v>
      </c>
    </row>
    <row r="35" spans="1:9" s="1" customFormat="1" ht="48.75" customHeight="1">
      <c r="A35" s="58"/>
      <c r="B35" s="17" t="s">
        <v>393</v>
      </c>
      <c r="C35" s="20" t="s">
        <v>270</v>
      </c>
      <c r="D35" s="20" t="s">
        <v>161</v>
      </c>
      <c r="E35" s="20" t="s">
        <v>141</v>
      </c>
      <c r="F35" s="20" t="s">
        <v>157</v>
      </c>
      <c r="G35" s="140">
        <f>'приложение 8(1)'!F45</f>
        <v>5270</v>
      </c>
      <c r="H35" s="140">
        <f>'приложение 8(1)'!G45</f>
        <v>3500</v>
      </c>
      <c r="I35" s="140">
        <f>'приложение 8(1)'!H45</f>
        <v>3877.3</v>
      </c>
    </row>
    <row r="36" spans="1:9" s="1" customFormat="1" ht="48.75" customHeight="1">
      <c r="A36" s="58"/>
      <c r="B36" s="17" t="str">
        <f>'приложение 8(1)'!A46</f>
        <v>Выполнение других расходных обязательств (Иные бюджетные ассигнования)</v>
      </c>
      <c r="C36" s="20" t="s">
        <v>270</v>
      </c>
      <c r="D36" s="20" t="s">
        <v>163</v>
      </c>
      <c r="E36" s="20" t="s">
        <v>141</v>
      </c>
      <c r="F36" s="20" t="s">
        <v>157</v>
      </c>
      <c r="G36" s="140">
        <f>'приложение 8(1)'!F46</f>
        <v>4282.9</v>
      </c>
      <c r="H36" s="140">
        <f>'приложение 8(1)'!G46</f>
        <v>0</v>
      </c>
      <c r="I36" s="140">
        <f>'приложение 8(1)'!H46</f>
        <v>0</v>
      </c>
    </row>
    <row r="37" spans="1:9" s="108" customFormat="1" ht="39" customHeight="1">
      <c r="A37" s="105" t="s">
        <v>547</v>
      </c>
      <c r="B37" s="106" t="str">
        <f>'приложение 8(1)'!A47</f>
        <v>Основное мероприятие"Расходы на обеспечение деятельности МКУ"СКООМС" </v>
      </c>
      <c r="C37" s="107" t="s">
        <v>542</v>
      </c>
      <c r="D37" s="107"/>
      <c r="E37" s="107"/>
      <c r="F37" s="107"/>
      <c r="G37" s="141">
        <f>G38+G39</f>
        <v>6878.8</v>
      </c>
      <c r="H37" s="141">
        <f>H38+H39</f>
        <v>6780.8</v>
      </c>
      <c r="I37" s="141">
        <f>I38+I39</f>
        <v>6793.3</v>
      </c>
    </row>
    <row r="38" spans="1:9" s="103" customFormat="1" ht="48.75" customHeight="1">
      <c r="A38" s="105"/>
      <c r="B38" s="104" t="str">
        <f>'приложение 8(1)'!A48</f>
        <v> Расходы на обеспечение деятельности (оказания услуг)муниципальных учреждений(Расходы на выплату персоналу в целях обеспечения выполнения функций государственными(муниципальными) органами,казенными учреждениями,органами упраления государственными внебюджетными фондами)</v>
      </c>
      <c r="C38" s="102" t="s">
        <v>544</v>
      </c>
      <c r="D38" s="102" t="s">
        <v>162</v>
      </c>
      <c r="E38" s="102" t="s">
        <v>141</v>
      </c>
      <c r="F38" s="102" t="s">
        <v>157</v>
      </c>
      <c r="G38" s="142">
        <f>'приложение 8(1)'!F48</f>
        <v>6468.3</v>
      </c>
      <c r="H38" s="142">
        <f>'приложение 8(1)'!G48</f>
        <v>6468.3</v>
      </c>
      <c r="I38" s="142">
        <f>'приложение 8(1)'!H48</f>
        <v>6468.3</v>
      </c>
    </row>
    <row r="39" spans="1:9" s="103" customFormat="1" ht="48.75" customHeight="1">
      <c r="A39" s="105"/>
      <c r="B39" s="104" t="str">
        <f>'приложение 8(1)'!A49</f>
        <v>Расходы на обеспечение деятельности (оказание услуг) муниципальных учреждний (Закупка товаров, работ и услуг для обеспечения государственных (муниципальных) нужд)</v>
      </c>
      <c r="C39" s="102" t="s">
        <v>544</v>
      </c>
      <c r="D39" s="102" t="s">
        <v>160</v>
      </c>
      <c r="E39" s="102" t="s">
        <v>141</v>
      </c>
      <c r="F39" s="102" t="s">
        <v>157</v>
      </c>
      <c r="G39" s="142">
        <f>'приложение 8(1)'!F49</f>
        <v>410.5</v>
      </c>
      <c r="H39" s="142">
        <f>'приложение 8(1)'!G49</f>
        <v>312.5</v>
      </c>
      <c r="I39" s="142">
        <f>'приложение 8(1)'!H49</f>
        <v>325</v>
      </c>
    </row>
    <row r="40" spans="1:9" s="1" customFormat="1" ht="48.75" customHeight="1">
      <c r="A40" s="58" t="s">
        <v>124</v>
      </c>
      <c r="B40" s="48" t="s">
        <v>503</v>
      </c>
      <c r="C40" s="49" t="s">
        <v>507</v>
      </c>
      <c r="D40" s="49"/>
      <c r="E40" s="49"/>
      <c r="F40" s="49"/>
      <c r="G40" s="139">
        <f>G41+G43</f>
        <v>826.5</v>
      </c>
      <c r="H40" s="139">
        <f>H41+H43</f>
        <v>200</v>
      </c>
      <c r="I40" s="139">
        <f>I41+I43</f>
        <v>200</v>
      </c>
    </row>
    <row r="41" spans="1:9" s="1" customFormat="1" ht="48.75" customHeight="1">
      <c r="A41" s="58" t="s">
        <v>125</v>
      </c>
      <c r="B41" s="48" t="s">
        <v>504</v>
      </c>
      <c r="C41" s="49" t="s">
        <v>508</v>
      </c>
      <c r="D41" s="49"/>
      <c r="E41" s="49"/>
      <c r="F41" s="49"/>
      <c r="G41" s="139">
        <f>G42</f>
        <v>626.5</v>
      </c>
      <c r="H41" s="139">
        <f>H42</f>
        <v>200</v>
      </c>
      <c r="I41" s="139">
        <f>I42</f>
        <v>200</v>
      </c>
    </row>
    <row r="42" spans="1:9" s="1" customFormat="1" ht="48.75" customHeight="1">
      <c r="A42" s="58"/>
      <c r="B42" s="17" t="s">
        <v>505</v>
      </c>
      <c r="C42" s="20" t="s">
        <v>509</v>
      </c>
      <c r="D42" s="20" t="s">
        <v>160</v>
      </c>
      <c r="E42" s="20" t="s">
        <v>146</v>
      </c>
      <c r="F42" s="20" t="s">
        <v>506</v>
      </c>
      <c r="G42" s="140">
        <f>'приложение 8(1)'!F67</f>
        <v>626.5</v>
      </c>
      <c r="H42" s="140">
        <f>'приложение 8(1)'!G67</f>
        <v>200</v>
      </c>
      <c r="I42" s="140">
        <f>'приложение 8(1)'!H67</f>
        <v>200</v>
      </c>
    </row>
    <row r="43" spans="1:9" s="2" customFormat="1" ht="48.75" customHeight="1">
      <c r="A43" s="58" t="s">
        <v>564</v>
      </c>
      <c r="B43" s="48" t="str">
        <f>'приложение 8(1)'!A54</f>
        <v>Основное мероприятие "Предупреждение и ликвидация последствий чрезвычайных ситуаций природного и техногенного характера"</v>
      </c>
      <c r="C43" s="49" t="s">
        <v>560</v>
      </c>
      <c r="D43" s="49"/>
      <c r="E43" s="49"/>
      <c r="F43" s="49"/>
      <c r="G43" s="139">
        <f>G44+G45+G46++G47</f>
        <v>200</v>
      </c>
      <c r="H43" s="139">
        <f>H44+H45+H46++H47</f>
        <v>0</v>
      </c>
      <c r="I43" s="139">
        <f>I44+I45+I46++I47</f>
        <v>0</v>
      </c>
    </row>
    <row r="44" spans="1:9" s="1" customFormat="1" ht="58.5" customHeight="1">
      <c r="A44" s="58"/>
      <c r="B44" s="17" t="str">
        <f>'приложение 8(1)'!A55</f>
        <v>Мероприятия по предупреждению и ликвидации последствий чрезвычайных ситуаций природного и техногенного характера  (Закупка товаров, работ и услуг для обеспечения государственных (муниципальных) нужд)</v>
      </c>
      <c r="C44" s="20" t="s">
        <v>561</v>
      </c>
      <c r="D44" s="20" t="s">
        <v>160</v>
      </c>
      <c r="E44" s="20" t="s">
        <v>146</v>
      </c>
      <c r="F44" s="20" t="s">
        <v>159</v>
      </c>
      <c r="G44" s="140">
        <f>'приложение 8(1)'!F55</f>
        <v>200</v>
      </c>
      <c r="H44" s="140">
        <f>'приложение 8(1)'!G55</f>
        <v>0</v>
      </c>
      <c r="I44" s="140">
        <f>'приложение 8(1)'!H55</f>
        <v>0</v>
      </c>
    </row>
    <row r="45" spans="1:9" s="1" customFormat="1" ht="49.5" customHeight="1">
      <c r="A45" s="58"/>
      <c r="B45" s="17" t="str">
        <f>'приложение 8(1)'!A56</f>
        <v>Мероприятия по предупреждению и ликвидации последствий чрезвычайных ситуаций природного и техногенного характера  (социальное обеспечение и иные выплаты населению)</v>
      </c>
      <c r="C45" s="20" t="s">
        <v>561</v>
      </c>
      <c r="D45" s="20" t="s">
        <v>169</v>
      </c>
      <c r="E45" s="20" t="s">
        <v>146</v>
      </c>
      <c r="F45" s="20" t="s">
        <v>159</v>
      </c>
      <c r="G45" s="140">
        <f>'приложение 8(1)'!F56</f>
        <v>0</v>
      </c>
      <c r="H45" s="140">
        <f>'приложение 8(1)'!G56</f>
        <v>0</v>
      </c>
      <c r="I45" s="140">
        <f>'приложение 8(1)'!H56</f>
        <v>0</v>
      </c>
    </row>
    <row r="46" spans="1:9" s="1" customFormat="1" ht="66.75" customHeight="1">
      <c r="A46" s="58"/>
      <c r="B46" s="17" t="str">
        <f>'приложение 8(1)'!A57</f>
        <v>Управление резервным фондом Правительства Воронежской области и иными резервами на исполнение расходных обязательств Воронежской области (социальное обеспечение и иные выплаты населению)</v>
      </c>
      <c r="C46" s="20" t="s">
        <v>563</v>
      </c>
      <c r="D46" s="20" t="s">
        <v>169</v>
      </c>
      <c r="E46" s="20" t="s">
        <v>146</v>
      </c>
      <c r="F46" s="20" t="s">
        <v>159</v>
      </c>
      <c r="G46" s="140">
        <f>'приложение 8(1)'!F57</f>
        <v>0</v>
      </c>
      <c r="H46" s="140">
        <f>'приложение 8(1)'!G57</f>
        <v>0</v>
      </c>
      <c r="I46" s="140">
        <f>'приложение 8(1)'!H57</f>
        <v>0</v>
      </c>
    </row>
    <row r="47" spans="1:9" s="1" customFormat="1" ht="46.5" customHeight="1">
      <c r="A47" s="58"/>
      <c r="B47" s="17" t="str">
        <f>'приложение 8(1)'!A62</f>
        <v>Выполнение других расходных обязательств (закупка товаров, работ и услуг для обеспечения государственных (муниципальных) нужд)</v>
      </c>
      <c r="C47" s="20" t="s">
        <v>108</v>
      </c>
      <c r="D47" s="20" t="s">
        <v>160</v>
      </c>
      <c r="E47" s="20" t="s">
        <v>146</v>
      </c>
      <c r="F47" s="20" t="s">
        <v>147</v>
      </c>
      <c r="G47" s="140">
        <f>'приложение 8(1)'!F62</f>
        <v>0</v>
      </c>
      <c r="H47" s="140">
        <v>0</v>
      </c>
      <c r="I47" s="140">
        <v>0</v>
      </c>
    </row>
    <row r="48" spans="1:9" s="2" customFormat="1" ht="24.75" customHeight="1">
      <c r="A48" s="58" t="s">
        <v>351</v>
      </c>
      <c r="B48" s="48" t="s">
        <v>274</v>
      </c>
      <c r="C48" s="49" t="s">
        <v>273</v>
      </c>
      <c r="D48" s="49"/>
      <c r="E48" s="49"/>
      <c r="F48" s="49"/>
      <c r="G48" s="139">
        <f>G49+G51+G53</f>
        <v>5534.5</v>
      </c>
      <c r="H48" s="139">
        <f>H49+H51+H53</f>
        <v>5307.7</v>
      </c>
      <c r="I48" s="139">
        <f>I49+I51+I53</f>
        <v>5323.5</v>
      </c>
    </row>
    <row r="49" spans="1:9" s="2" customFormat="1" ht="44.25" customHeight="1">
      <c r="A49" s="58" t="s">
        <v>352</v>
      </c>
      <c r="B49" s="48" t="s">
        <v>275</v>
      </c>
      <c r="C49" s="49" t="s">
        <v>276</v>
      </c>
      <c r="D49" s="49"/>
      <c r="E49" s="49"/>
      <c r="F49" s="49"/>
      <c r="G49" s="139">
        <f>G50</f>
        <v>622</v>
      </c>
      <c r="H49" s="139">
        <f>H50</f>
        <v>395.2</v>
      </c>
      <c r="I49" s="139">
        <f>I50</f>
        <v>411</v>
      </c>
    </row>
    <row r="50" spans="1:9" s="1" customFormat="1" ht="57" customHeight="1">
      <c r="A50" s="58"/>
      <c r="B50" s="17" t="s">
        <v>386</v>
      </c>
      <c r="C50" s="20" t="s">
        <v>277</v>
      </c>
      <c r="D50" s="20" t="s">
        <v>160</v>
      </c>
      <c r="E50" s="20" t="s">
        <v>142</v>
      </c>
      <c r="F50" s="20" t="s">
        <v>144</v>
      </c>
      <c r="G50" s="140">
        <f>'приложение 8(1)'!F73</f>
        <v>622</v>
      </c>
      <c r="H50" s="140">
        <f>'приложение 8(1)'!G73</f>
        <v>395.2</v>
      </c>
      <c r="I50" s="140">
        <f>'приложение 8(1)'!H73</f>
        <v>411</v>
      </c>
    </row>
    <row r="51" spans="1:9" s="2" customFormat="1" ht="29.25" customHeight="1">
      <c r="A51" s="58" t="s">
        <v>353</v>
      </c>
      <c r="B51" s="60" t="s">
        <v>330</v>
      </c>
      <c r="C51" s="49" t="s">
        <v>331</v>
      </c>
      <c r="D51" s="49"/>
      <c r="E51" s="49"/>
      <c r="F51" s="49"/>
      <c r="G51" s="139">
        <f>G52</f>
        <v>4912.5</v>
      </c>
      <c r="H51" s="139">
        <f>H52</f>
        <v>4912.5</v>
      </c>
      <c r="I51" s="139">
        <f>I52</f>
        <v>4912.5</v>
      </c>
    </row>
    <row r="52" spans="1:9" s="1" customFormat="1" ht="67.5" customHeight="1">
      <c r="A52" s="58"/>
      <c r="B52" s="7" t="str">
        <f>'приложение 8(1)'!A172</f>
        <v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 (Межбюджетные трансферты)</v>
      </c>
      <c r="C52" s="20" t="s">
        <v>329</v>
      </c>
      <c r="D52" s="20" t="s">
        <v>150</v>
      </c>
      <c r="E52" s="20" t="s">
        <v>168</v>
      </c>
      <c r="F52" s="20" t="s">
        <v>141</v>
      </c>
      <c r="G52" s="140">
        <f>'приложение 8(1)'!F172</f>
        <v>4912.5</v>
      </c>
      <c r="H52" s="140">
        <f>'приложение 8(1)'!G172</f>
        <v>4912.5</v>
      </c>
      <c r="I52" s="140">
        <f>'приложение 8(1)'!H172</f>
        <v>4912.5</v>
      </c>
    </row>
    <row r="53" spans="1:9" s="2" customFormat="1" ht="77.25" customHeight="1">
      <c r="A53" s="58" t="s">
        <v>354</v>
      </c>
      <c r="B53" s="60" t="s">
        <v>268</v>
      </c>
      <c r="C53" s="49" t="s">
        <v>333</v>
      </c>
      <c r="D53" s="49"/>
      <c r="E53" s="49"/>
      <c r="F53" s="49"/>
      <c r="G53" s="139">
        <f>G54</f>
        <v>0</v>
      </c>
      <c r="H53" s="139">
        <f>H54</f>
        <v>0</v>
      </c>
      <c r="I53" s="139">
        <f>I54</f>
        <v>0</v>
      </c>
    </row>
    <row r="54" spans="1:9" s="1" customFormat="1" ht="43.5" customHeight="1">
      <c r="A54" s="58"/>
      <c r="B54" s="7" t="s">
        <v>385</v>
      </c>
      <c r="C54" s="20" t="s">
        <v>334</v>
      </c>
      <c r="D54" s="20" t="s">
        <v>160</v>
      </c>
      <c r="E54" s="20" t="s">
        <v>168</v>
      </c>
      <c r="F54" s="20" t="s">
        <v>142</v>
      </c>
      <c r="G54" s="140">
        <f>'приложение 8(1)'!F177</f>
        <v>0</v>
      </c>
      <c r="H54" s="140">
        <f>'приложение 8(1)'!G177</f>
        <v>0</v>
      </c>
      <c r="I54" s="140">
        <f>'приложение 8(1)'!H177</f>
        <v>0</v>
      </c>
    </row>
    <row r="55" spans="1:9" s="2" customFormat="1" ht="21.75" customHeight="1">
      <c r="A55" s="58" t="s">
        <v>355</v>
      </c>
      <c r="B55" s="48" t="s">
        <v>335</v>
      </c>
      <c r="C55" s="49" t="s">
        <v>337</v>
      </c>
      <c r="D55" s="49"/>
      <c r="E55" s="49"/>
      <c r="F55" s="49"/>
      <c r="G55" s="139">
        <f>G56+G59</f>
        <v>794.2</v>
      </c>
      <c r="H55" s="139">
        <f>H56+H59</f>
        <v>1211.3</v>
      </c>
      <c r="I55" s="139">
        <f>I56+I59</f>
        <v>1228.5</v>
      </c>
    </row>
    <row r="56" spans="1:9" s="2" customFormat="1" ht="27" customHeight="1">
      <c r="A56" s="58" t="s">
        <v>356</v>
      </c>
      <c r="B56" s="48" t="s">
        <v>336</v>
      </c>
      <c r="C56" s="49" t="s">
        <v>338</v>
      </c>
      <c r="D56" s="49"/>
      <c r="E56" s="49"/>
      <c r="F56" s="49"/>
      <c r="G56" s="139">
        <f>G57+G58</f>
        <v>794.2</v>
      </c>
      <c r="H56" s="139">
        <f>H57+H58</f>
        <v>811.3</v>
      </c>
      <c r="I56" s="139">
        <f>I57+I58</f>
        <v>828.5</v>
      </c>
    </row>
    <row r="57" spans="1:9" s="1" customFormat="1" ht="51" customHeight="1">
      <c r="A57" s="58"/>
      <c r="B57" s="17" t="s">
        <v>340</v>
      </c>
      <c r="C57" s="20" t="s">
        <v>339</v>
      </c>
      <c r="D57" s="20" t="s">
        <v>169</v>
      </c>
      <c r="E57" s="20" t="s">
        <v>147</v>
      </c>
      <c r="F57" s="20" t="s">
        <v>141</v>
      </c>
      <c r="G57" s="140">
        <f>'приложение 8(1)'!F183</f>
        <v>290.2</v>
      </c>
      <c r="H57" s="140">
        <f>'приложение 8(1)'!G183</f>
        <v>307.3</v>
      </c>
      <c r="I57" s="140">
        <f>'приложение 8(1)'!H183</f>
        <v>324.5</v>
      </c>
    </row>
    <row r="58" spans="1:9" s="1" customFormat="1" ht="48" customHeight="1">
      <c r="A58" s="58"/>
      <c r="B58" s="17" t="s">
        <v>342</v>
      </c>
      <c r="C58" s="20" t="s">
        <v>341</v>
      </c>
      <c r="D58" s="20" t="s">
        <v>169</v>
      </c>
      <c r="E58" s="20" t="s">
        <v>147</v>
      </c>
      <c r="F58" s="20" t="s">
        <v>146</v>
      </c>
      <c r="G58" s="140">
        <f>'приложение 8(1)'!F188</f>
        <v>504</v>
      </c>
      <c r="H58" s="140">
        <f>'приложение 8(1)'!G188</f>
        <v>504</v>
      </c>
      <c r="I58" s="140">
        <f>'приложение 8(1)'!H188</f>
        <v>504</v>
      </c>
    </row>
    <row r="59" spans="1:9" s="2" customFormat="1" ht="80.25" customHeight="1">
      <c r="A59" s="58" t="s">
        <v>357</v>
      </c>
      <c r="B59" s="48" t="s">
        <v>268</v>
      </c>
      <c r="C59" s="49" t="s">
        <v>343</v>
      </c>
      <c r="D59" s="49"/>
      <c r="E59" s="49"/>
      <c r="F59" s="49"/>
      <c r="G59" s="139">
        <f>G60</f>
        <v>0</v>
      </c>
      <c r="H59" s="139">
        <f>H60</f>
        <v>400</v>
      </c>
      <c r="I59" s="139">
        <f>I60</f>
        <v>400</v>
      </c>
    </row>
    <row r="60" spans="1:9" s="1" customFormat="1" ht="46.5" customHeight="1">
      <c r="A60" s="58"/>
      <c r="B60" s="17" t="s">
        <v>385</v>
      </c>
      <c r="C60" s="20" t="s">
        <v>344</v>
      </c>
      <c r="D60" s="20" t="s">
        <v>160</v>
      </c>
      <c r="E60" s="20" t="s">
        <v>147</v>
      </c>
      <c r="F60" s="20" t="s">
        <v>181</v>
      </c>
      <c r="G60" s="140">
        <f>'приложение 8(1)'!F193</f>
        <v>0</v>
      </c>
      <c r="H60" s="140">
        <f>'приложение 8(1)'!G193</f>
        <v>400</v>
      </c>
      <c r="I60" s="140">
        <f>'приложение 8(1)'!H193</f>
        <v>400</v>
      </c>
    </row>
    <row r="61" spans="1:9" s="2" customFormat="1" ht="47.25" customHeight="1">
      <c r="A61" s="58" t="s">
        <v>358</v>
      </c>
      <c r="B61" s="48" t="s">
        <v>278</v>
      </c>
      <c r="C61" s="49" t="s">
        <v>280</v>
      </c>
      <c r="D61" s="49"/>
      <c r="E61" s="49"/>
      <c r="F61" s="49"/>
      <c r="G61" s="139">
        <f>G62+G67+G80+G131+G135</f>
        <v>840643.7400000001</v>
      </c>
      <c r="H61" s="139">
        <f>H62+H67+H80+H131+H135</f>
        <v>304668.50000000006</v>
      </c>
      <c r="I61" s="139">
        <f>I62+I67+I80+I131+I135</f>
        <v>93248.59999999999</v>
      </c>
    </row>
    <row r="62" spans="1:9" s="2" customFormat="1" ht="28.5" customHeight="1">
      <c r="A62" s="58" t="s">
        <v>359</v>
      </c>
      <c r="B62" s="48" t="s">
        <v>279</v>
      </c>
      <c r="C62" s="49" t="s">
        <v>281</v>
      </c>
      <c r="D62" s="49"/>
      <c r="E62" s="49"/>
      <c r="F62" s="49"/>
      <c r="G62" s="139">
        <f>G63</f>
        <v>38727.7</v>
      </c>
      <c r="H62" s="139">
        <f>H63</f>
        <v>30058.9</v>
      </c>
      <c r="I62" s="139">
        <f>I63</f>
        <v>30606.4</v>
      </c>
    </row>
    <row r="63" spans="1:9" s="2" customFormat="1" ht="32.25" customHeight="1">
      <c r="A63" s="58" t="s">
        <v>360</v>
      </c>
      <c r="B63" s="48" t="s">
        <v>282</v>
      </c>
      <c r="C63" s="61" t="s">
        <v>120</v>
      </c>
      <c r="D63" s="49"/>
      <c r="E63" s="49"/>
      <c r="F63" s="49"/>
      <c r="G63" s="139">
        <f>G66+G65+G64</f>
        <v>38727.7</v>
      </c>
      <c r="H63" s="139">
        <f>H66+H65+H64</f>
        <v>30058.9</v>
      </c>
      <c r="I63" s="139">
        <f>I66+I65+I64</f>
        <v>30606.4</v>
      </c>
    </row>
    <row r="64" spans="1:9" s="2" customFormat="1" ht="53.25" customHeight="1">
      <c r="A64" s="58"/>
      <c r="B64" s="17" t="str">
        <f>'приложение 8(1)'!A78</f>
        <v>Расходы на капитальный ремонт и ремонт автомобильных дорог общего пользования местного значения (закупка товаров, работ и услуг для госуд-х (муниципальных) нужд)</v>
      </c>
      <c r="C64" s="20" t="s">
        <v>577</v>
      </c>
      <c r="D64" s="20" t="s">
        <v>160</v>
      </c>
      <c r="E64" s="20" t="s">
        <v>142</v>
      </c>
      <c r="F64" s="20" t="s">
        <v>159</v>
      </c>
      <c r="G64" s="140">
        <f>'приложение 8(1)'!F78</f>
        <v>0</v>
      </c>
      <c r="H64" s="140">
        <f>'приложение 8(1)'!G78</f>
        <v>0</v>
      </c>
      <c r="I64" s="140">
        <f>'приложение 8(1)'!H78</f>
        <v>0</v>
      </c>
    </row>
    <row r="65" spans="1:9" s="2" customFormat="1" ht="55.5" customHeight="1">
      <c r="A65" s="58"/>
      <c r="B65" s="17" t="str">
        <f>'приложение 8(1)'!A79</f>
        <v>Мероприятия по развитию сети автомобильных дорог местного значения поселения  (Закупка товаров, работ и услуг для обеспечения государственных (муниципальных) нужд)</v>
      </c>
      <c r="C65" s="20" t="s">
        <v>285</v>
      </c>
      <c r="D65" s="20" t="s">
        <v>160</v>
      </c>
      <c r="E65" s="20" t="s">
        <v>142</v>
      </c>
      <c r="F65" s="20" t="s">
        <v>159</v>
      </c>
      <c r="G65" s="140">
        <f>'приложение 8(1)'!F79</f>
        <v>9670.6</v>
      </c>
      <c r="H65" s="140">
        <f>'приложение 8(1)'!G79</f>
        <v>0</v>
      </c>
      <c r="I65" s="140">
        <f>'приложение 8(1)'!H79</f>
        <v>0</v>
      </c>
    </row>
    <row r="66" spans="1:9" s="1" customFormat="1" ht="40.5" customHeight="1">
      <c r="A66" s="58"/>
      <c r="B66" s="17" t="s">
        <v>284</v>
      </c>
      <c r="C66" s="20" t="s">
        <v>285</v>
      </c>
      <c r="D66" s="20" t="s">
        <v>163</v>
      </c>
      <c r="E66" s="20" t="s">
        <v>142</v>
      </c>
      <c r="F66" s="20" t="s">
        <v>159</v>
      </c>
      <c r="G66" s="140">
        <f>'приложение 8(1)'!F80</f>
        <v>29057.1</v>
      </c>
      <c r="H66" s="140">
        <f>'приложение 8(1)'!G80</f>
        <v>30058.9</v>
      </c>
      <c r="I66" s="140">
        <f>'приложение 8(1)'!H80</f>
        <v>30606.4</v>
      </c>
    </row>
    <row r="67" spans="1:9" s="2" customFormat="1" ht="35.25" customHeight="1">
      <c r="A67" s="58" t="s">
        <v>361</v>
      </c>
      <c r="B67" s="48" t="s">
        <v>286</v>
      </c>
      <c r="C67" s="49" t="s">
        <v>287</v>
      </c>
      <c r="D67" s="49"/>
      <c r="E67" s="49"/>
      <c r="F67" s="49"/>
      <c r="G67" s="139">
        <f>G69+G70+G71+G74+G76+G78</f>
        <v>27053.84</v>
      </c>
      <c r="H67" s="139">
        <f>H69+H70+H71+H74+H76+H78</f>
        <v>3319</v>
      </c>
      <c r="I67" s="139">
        <f>I69+I70+I71+I74+I76+I78</f>
        <v>3119</v>
      </c>
    </row>
    <row r="68" spans="1:9" s="134" customFormat="1" ht="35.25" customHeight="1">
      <c r="A68" s="131" t="s">
        <v>93</v>
      </c>
      <c r="B68" s="132" t="str">
        <f>'приложение 8(1)'!A84</f>
        <v>Основное мероприятие "Благоустройство территорий муниципальных образований"</v>
      </c>
      <c r="C68" s="133" t="s">
        <v>89</v>
      </c>
      <c r="D68" s="133"/>
      <c r="E68" s="133"/>
      <c r="F68" s="133"/>
      <c r="G68" s="143">
        <f>G69+G70</f>
        <v>2637</v>
      </c>
      <c r="H68" s="143">
        <f>H69+H70</f>
        <v>0</v>
      </c>
      <c r="I68" s="143">
        <f>I69+I70</f>
        <v>0</v>
      </c>
    </row>
    <row r="69" spans="1:9" s="92" customFormat="1" ht="70.5" customHeight="1">
      <c r="A69" s="135"/>
      <c r="B69" s="90" t="str">
        <f>'приложение 8(1)'!A85</f>
        <v>Расходы на благоустройство мест массового отдыха населения городского поселения город Бобров (Закупка товаров, работ и услуг для обеспечения государственных (муниципальных) нужд)</v>
      </c>
      <c r="C69" s="91" t="s">
        <v>90</v>
      </c>
      <c r="D69" s="91" t="s">
        <v>160</v>
      </c>
      <c r="E69" s="91" t="s">
        <v>142</v>
      </c>
      <c r="F69" s="91" t="s">
        <v>143</v>
      </c>
      <c r="G69" s="144">
        <f>'приложение 8(1)'!F85</f>
        <v>2487</v>
      </c>
      <c r="H69" s="144">
        <f>'приложение 8(1)'!G85</f>
        <v>0</v>
      </c>
      <c r="I69" s="144">
        <f>'приложение 8(1)'!H85</f>
        <v>0</v>
      </c>
    </row>
    <row r="70" spans="1:9" s="92" customFormat="1" ht="70.5" customHeight="1">
      <c r="A70" s="135"/>
      <c r="B70" s="90" t="str">
        <f>'приложение 8(1)'!A86</f>
        <v>Выполнение других расходных обязательств (закупка товаров, работ и услуг для обеспечения государственных (муниципальных) нужд)</v>
      </c>
      <c r="C70" s="91" t="s">
        <v>603</v>
      </c>
      <c r="D70" s="91" t="s">
        <v>160</v>
      </c>
      <c r="E70" s="91" t="s">
        <v>142</v>
      </c>
      <c r="F70" s="91" t="s">
        <v>143</v>
      </c>
      <c r="G70" s="144">
        <f>'приложение 8(1)'!F86</f>
        <v>150</v>
      </c>
      <c r="H70" s="144">
        <f>'приложение 8(1)'!G86</f>
        <v>0</v>
      </c>
      <c r="I70" s="144">
        <f>'приложение 8(1)'!H86</f>
        <v>0</v>
      </c>
    </row>
    <row r="71" spans="1:9" s="2" customFormat="1" ht="81" customHeight="1">
      <c r="A71" s="58" t="s">
        <v>534</v>
      </c>
      <c r="B71" s="48" t="str">
        <f>'приложение 8(1)'!A87</f>
        <v>Основное мероприятие "Финансовое обеспечение выполнения других расходных обязательств городского поселения город Бобров  исполнительными органами государственной власти, иными главными распорядителями средств местного бюджета-исполнителями"</v>
      </c>
      <c r="C71" s="49" t="s">
        <v>529</v>
      </c>
      <c r="D71" s="49"/>
      <c r="E71" s="49"/>
      <c r="F71" s="49"/>
      <c r="G71" s="139">
        <f>G72+G73</f>
        <v>19320.84</v>
      </c>
      <c r="H71" s="139">
        <f>H72+H73</f>
        <v>2500</v>
      </c>
      <c r="I71" s="139">
        <f>I72+I73</f>
        <v>2500</v>
      </c>
    </row>
    <row r="72" spans="1:9" s="89" customFormat="1" ht="81" customHeight="1">
      <c r="A72" s="88"/>
      <c r="B72" s="17" t="str">
        <f>'приложение 8(1)'!A88</f>
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</c>
      <c r="C72" s="20" t="s">
        <v>28</v>
      </c>
      <c r="D72" s="20" t="s">
        <v>161</v>
      </c>
      <c r="E72" s="20" t="s">
        <v>142</v>
      </c>
      <c r="F72" s="20" t="s">
        <v>143</v>
      </c>
      <c r="G72" s="140">
        <f>'приложение 8(1)'!F88</f>
        <v>0</v>
      </c>
      <c r="H72" s="140">
        <f>'приложение 8(1)'!G88</f>
        <v>0</v>
      </c>
      <c r="I72" s="140">
        <f>'приложение 8(1)'!H88</f>
        <v>0</v>
      </c>
    </row>
    <row r="73" spans="1:9" s="89" customFormat="1" ht="47.25" customHeight="1">
      <c r="A73" s="88"/>
      <c r="B73" s="17" t="str">
        <f>'приложение 8(1)'!A89</f>
        <v>Выполнение других расходных обязательств (закупка товаров, работ и услуг для обеспечения государственных (муниципальных) нужд)</v>
      </c>
      <c r="C73" s="20" t="s">
        <v>531</v>
      </c>
      <c r="D73" s="20" t="s">
        <v>160</v>
      </c>
      <c r="E73" s="20" t="s">
        <v>142</v>
      </c>
      <c r="F73" s="20" t="s">
        <v>143</v>
      </c>
      <c r="G73" s="140">
        <f>'приложение 8(1)'!F89</f>
        <v>19320.84</v>
      </c>
      <c r="H73" s="140">
        <f>'приложение 8(1)'!G89</f>
        <v>2500</v>
      </c>
      <c r="I73" s="140">
        <f>'приложение 8(1)'!H89</f>
        <v>2500</v>
      </c>
    </row>
    <row r="74" spans="1:9" s="2" customFormat="1" ht="32.25" customHeight="1">
      <c r="A74" s="58" t="s">
        <v>362</v>
      </c>
      <c r="B74" s="48" t="s">
        <v>288</v>
      </c>
      <c r="C74" s="49" t="s">
        <v>289</v>
      </c>
      <c r="D74" s="49"/>
      <c r="E74" s="49"/>
      <c r="F74" s="49"/>
      <c r="G74" s="139">
        <f>G75</f>
        <v>4117</v>
      </c>
      <c r="H74" s="139">
        <f>H75</f>
        <v>400</v>
      </c>
      <c r="I74" s="139">
        <f>I75</f>
        <v>200</v>
      </c>
    </row>
    <row r="75" spans="1:9" s="1" customFormat="1" ht="48" customHeight="1">
      <c r="A75" s="58"/>
      <c r="B75" s="17" t="s">
        <v>387</v>
      </c>
      <c r="C75" s="20" t="s">
        <v>290</v>
      </c>
      <c r="D75" s="20" t="s">
        <v>160</v>
      </c>
      <c r="E75" s="20" t="s">
        <v>142</v>
      </c>
      <c r="F75" s="20" t="s">
        <v>143</v>
      </c>
      <c r="G75" s="140">
        <f>'приложение 8(1)'!F91</f>
        <v>4117</v>
      </c>
      <c r="H75" s="140">
        <f>'приложение 8(1)'!G91</f>
        <v>400</v>
      </c>
      <c r="I75" s="140">
        <f>'приложение 8(1)'!H91</f>
        <v>200</v>
      </c>
    </row>
    <row r="76" spans="1:9" s="2" customFormat="1" ht="24.75" customHeight="1">
      <c r="A76" s="58" t="s">
        <v>363</v>
      </c>
      <c r="B76" s="48" t="s">
        <v>292</v>
      </c>
      <c r="C76" s="49" t="s">
        <v>291</v>
      </c>
      <c r="D76" s="49"/>
      <c r="E76" s="49"/>
      <c r="F76" s="49"/>
      <c r="G76" s="139">
        <f>G77</f>
        <v>119</v>
      </c>
      <c r="H76" s="139">
        <f>H77</f>
        <v>119</v>
      </c>
      <c r="I76" s="139">
        <f>I77</f>
        <v>119</v>
      </c>
    </row>
    <row r="77" spans="1:9" s="1" customFormat="1" ht="70.5" customHeight="1">
      <c r="A77" s="58"/>
      <c r="B77" s="17" t="str">
        <f>'приложение 8(1)'!A93</f>
        <v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соглашением.(Межбюджетные трансферты)</v>
      </c>
      <c r="C77" s="20" t="s">
        <v>293</v>
      </c>
      <c r="D77" s="20" t="s">
        <v>150</v>
      </c>
      <c r="E77" s="20" t="s">
        <v>142</v>
      </c>
      <c r="F77" s="20" t="s">
        <v>143</v>
      </c>
      <c r="G77" s="140">
        <f>'приложение 8(1)'!F93</f>
        <v>119</v>
      </c>
      <c r="H77" s="140">
        <f>'приложение 8(1)'!G93</f>
        <v>119</v>
      </c>
      <c r="I77" s="140">
        <f>'приложение 8(1)'!H93</f>
        <v>119</v>
      </c>
    </row>
    <row r="78" spans="1:9" s="2" customFormat="1" ht="36" customHeight="1">
      <c r="A78" s="58" t="s">
        <v>364</v>
      </c>
      <c r="B78" s="48" t="s">
        <v>294</v>
      </c>
      <c r="C78" s="49" t="s">
        <v>295</v>
      </c>
      <c r="D78" s="49"/>
      <c r="E78" s="49"/>
      <c r="F78" s="49"/>
      <c r="G78" s="139">
        <f>G79</f>
        <v>860</v>
      </c>
      <c r="H78" s="139">
        <f>H79</f>
        <v>300</v>
      </c>
      <c r="I78" s="139">
        <f>I79</f>
        <v>300</v>
      </c>
    </row>
    <row r="79" spans="1:9" s="1" customFormat="1" ht="45" customHeight="1">
      <c r="A79" s="58"/>
      <c r="B79" s="17" t="s">
        <v>388</v>
      </c>
      <c r="C79" s="20" t="s">
        <v>296</v>
      </c>
      <c r="D79" s="20" t="s">
        <v>160</v>
      </c>
      <c r="E79" s="20" t="s">
        <v>142</v>
      </c>
      <c r="F79" s="20" t="s">
        <v>143</v>
      </c>
      <c r="G79" s="140">
        <f>'приложение 8(1)'!F95</f>
        <v>860</v>
      </c>
      <c r="H79" s="140">
        <f>'приложение 8(1)'!G95</f>
        <v>300</v>
      </c>
      <c r="I79" s="140">
        <f>'приложение 8(1)'!H95</f>
        <v>300</v>
      </c>
    </row>
    <row r="80" spans="1:9" s="2" customFormat="1" ht="45" customHeight="1">
      <c r="A80" s="58" t="s">
        <v>365</v>
      </c>
      <c r="B80" s="48" t="s">
        <v>297</v>
      </c>
      <c r="C80" s="49" t="s">
        <v>298</v>
      </c>
      <c r="D80" s="49"/>
      <c r="E80" s="49"/>
      <c r="F80" s="49"/>
      <c r="G80" s="139">
        <f>G81+G83+G87+G98+G94+G101+G103+G106+G117+G125</f>
        <v>745712.4</v>
      </c>
      <c r="H80" s="139">
        <f>H81+H83+H87+H98+H94+H101+H103+H106+H117+H125</f>
        <v>245549.10000000003</v>
      </c>
      <c r="I80" s="139">
        <f>I81+I83+I87+I98+I94+I101+I103+I106+I117+I125</f>
        <v>33486.5</v>
      </c>
    </row>
    <row r="81" spans="1:9" s="2" customFormat="1" ht="39.75" customHeight="1">
      <c r="A81" s="58" t="s">
        <v>366</v>
      </c>
      <c r="B81" s="48" t="s">
        <v>569</v>
      </c>
      <c r="C81" s="49" t="s">
        <v>300</v>
      </c>
      <c r="D81" s="49"/>
      <c r="E81" s="49"/>
      <c r="F81" s="49"/>
      <c r="G81" s="139">
        <f>G82</f>
        <v>67325.29999999999</v>
      </c>
      <c r="H81" s="139">
        <f>H82</f>
        <v>9559.199999999999</v>
      </c>
      <c r="I81" s="139">
        <f>I82</f>
        <v>9586.5</v>
      </c>
    </row>
    <row r="82" spans="1:9" s="1" customFormat="1" ht="61.5" customHeight="1">
      <c r="A82" s="58"/>
      <c r="B82" s="17" t="s">
        <v>392</v>
      </c>
      <c r="C82" s="20" t="s">
        <v>301</v>
      </c>
      <c r="D82" s="20" t="s">
        <v>161</v>
      </c>
      <c r="E82" s="20" t="s">
        <v>144</v>
      </c>
      <c r="F82" s="20" t="s">
        <v>141</v>
      </c>
      <c r="G82" s="140">
        <f>'приложение 8(1)'!F101</f>
        <v>67325.29999999999</v>
      </c>
      <c r="H82" s="140">
        <f>'приложение 8(1)'!G101</f>
        <v>9559.199999999999</v>
      </c>
      <c r="I82" s="140">
        <f>'приложение 8(1)'!H101</f>
        <v>9586.5</v>
      </c>
    </row>
    <row r="83" spans="1:9" s="2" customFormat="1" ht="61.5" customHeight="1">
      <c r="A83" s="58" t="s">
        <v>41</v>
      </c>
      <c r="B83" s="48" t="str">
        <f>'приложение 8(1)'!A102</f>
        <v>Основное мероприятие "Переселение граждан из аварийного жилищного фонда, признанного таковым до 01.01.2017 года"</v>
      </c>
      <c r="C83" s="49"/>
      <c r="D83" s="49"/>
      <c r="E83" s="49"/>
      <c r="F83" s="49"/>
      <c r="G83" s="139">
        <f>G84+G85+G86</f>
        <v>0</v>
      </c>
      <c r="H83" s="139">
        <f>H84+H85+H86</f>
        <v>0</v>
      </c>
      <c r="I83" s="139">
        <f>I84+I85+I86</f>
        <v>0</v>
      </c>
    </row>
    <row r="84" spans="1:9" s="1" customFormat="1" ht="84.75" customHeight="1">
      <c r="A84" s="58"/>
      <c r="B84" s="17" t="str">
        <f>'приложение 8(1)'!A103</f>
        <v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   (капитальные вложения в объекты недвижимого имущества государственной (муниципальной) собственности)</v>
      </c>
      <c r="C84" s="20" t="s">
        <v>34</v>
      </c>
      <c r="D84" s="20" t="s">
        <v>161</v>
      </c>
      <c r="E84" s="20" t="s">
        <v>144</v>
      </c>
      <c r="F84" s="20" t="s">
        <v>141</v>
      </c>
      <c r="G84" s="140">
        <f>'приложение 8(1)'!F103</f>
        <v>0</v>
      </c>
      <c r="H84" s="140">
        <f>'приложение 8(1)'!G103</f>
        <v>0</v>
      </c>
      <c r="I84" s="140">
        <f>'приложение 8(1)'!H103</f>
        <v>0</v>
      </c>
    </row>
    <row r="85" spans="1:9" s="1" customFormat="1" ht="76.5" customHeight="1">
      <c r="A85" s="58"/>
      <c r="B85" s="17" t="str">
        <f>'приложение 8(1)'!A104</f>
        <v>Обеспечение мероприятий по переселению граждан из аварийного жилищного фонда за счет средств областного бюджета (капитальные вложения в объекты недвижимого имущества государственной (муниципальной) собственности)</v>
      </c>
      <c r="C85" s="20" t="s">
        <v>35</v>
      </c>
      <c r="D85" s="20" t="s">
        <v>161</v>
      </c>
      <c r="E85" s="20" t="s">
        <v>144</v>
      </c>
      <c r="F85" s="20" t="s">
        <v>141</v>
      </c>
      <c r="G85" s="140">
        <f>'приложение 8(1)'!F104</f>
        <v>0</v>
      </c>
      <c r="H85" s="140">
        <f>'приложение 8(1)'!G104</f>
        <v>0</v>
      </c>
      <c r="I85" s="140">
        <f>'приложение 8(1)'!H104</f>
        <v>0</v>
      </c>
    </row>
    <row r="86" spans="1:9" s="1" customFormat="1" ht="76.5" customHeight="1">
      <c r="A86" s="58"/>
      <c r="B86" s="17" t="str">
        <f>'приложение 8(1)'!A105</f>
        <v>Обеспечение мероприятий по переселению граждан из аварийного жилищного фонда, признанного таковым до 01.01.2017г., за счет средств бюджетов (капитальные вложения в объекты недвижимого имущества государственной (муниципальной) собственности)</v>
      </c>
      <c r="C86" s="20" t="s">
        <v>94</v>
      </c>
      <c r="D86" s="20" t="s">
        <v>161</v>
      </c>
      <c r="E86" s="20" t="s">
        <v>144</v>
      </c>
      <c r="F86" s="20" t="s">
        <v>141</v>
      </c>
      <c r="G86" s="140">
        <f>'приложение 8(1)'!F105</f>
        <v>0</v>
      </c>
      <c r="H86" s="140">
        <f>'приложение 8(1)'!G105</f>
        <v>0</v>
      </c>
      <c r="I86" s="140">
        <f>'приложение 8(1)'!H105</f>
        <v>0</v>
      </c>
    </row>
    <row r="87" spans="1:9" s="2" customFormat="1" ht="90.75" customHeight="1">
      <c r="A87" s="58" t="s">
        <v>367</v>
      </c>
      <c r="B87" s="48" t="s">
        <v>302</v>
      </c>
      <c r="C87" s="49" t="s">
        <v>303</v>
      </c>
      <c r="D87" s="49"/>
      <c r="E87" s="49"/>
      <c r="F87" s="49"/>
      <c r="G87" s="139">
        <f>G88+G89+G91+G93+G90+G92</f>
        <v>11608.300000000003</v>
      </c>
      <c r="H87" s="139">
        <f>H88+H89+H91+H93+H90+H92</f>
        <v>4700</v>
      </c>
      <c r="I87" s="139">
        <f>I88+I89+I91+I93+I90+I92</f>
        <v>4700</v>
      </c>
    </row>
    <row r="88" spans="1:9" s="2" customFormat="1" ht="44.25" customHeight="1">
      <c r="A88" s="58"/>
      <c r="B88" s="7" t="str">
        <f>'приложение 8(1)'!A107</f>
        <v>Выполнение других расходных обязательств (Закупка товаров, работ и услуг для обеспечения государственных (муниципальных) нужд) </v>
      </c>
      <c r="C88" s="20" t="s">
        <v>304</v>
      </c>
      <c r="D88" s="20" t="s">
        <v>160</v>
      </c>
      <c r="E88" s="20" t="s">
        <v>144</v>
      </c>
      <c r="F88" s="20" t="s">
        <v>141</v>
      </c>
      <c r="G88" s="140">
        <f>'приложение 8(1)'!F107</f>
        <v>150</v>
      </c>
      <c r="H88" s="140">
        <f>'приложение 8(1)'!G107</f>
        <v>0</v>
      </c>
      <c r="I88" s="140">
        <f>'приложение 8(1)'!H107</f>
        <v>0</v>
      </c>
    </row>
    <row r="89" spans="1:9" s="2" customFormat="1" ht="90" customHeight="1">
      <c r="A89" s="58"/>
      <c r="B89" s="7" t="str">
        <f>'приложение 8(1)'!A118</f>
        <v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 (закупка товаров, работ и услуг для обеспечения государственных (муниципальных) нужд)</v>
      </c>
      <c r="C89" s="20" t="s">
        <v>47</v>
      </c>
      <c r="D89" s="20" t="s">
        <v>160</v>
      </c>
      <c r="E89" s="20" t="s">
        <v>144</v>
      </c>
      <c r="F89" s="20" t="s">
        <v>145</v>
      </c>
      <c r="G89" s="140">
        <f>'приложение 8(1)'!F118</f>
        <v>0</v>
      </c>
      <c r="H89" s="140">
        <f>'приложение 8(1)'!G118</f>
        <v>0</v>
      </c>
      <c r="I89" s="140">
        <f>'приложение 8(1)'!H118</f>
        <v>0</v>
      </c>
    </row>
    <row r="90" spans="1:9" s="2" customFormat="1" ht="90" customHeight="1">
      <c r="A90" s="58"/>
      <c r="B90" s="7" t="s">
        <v>623</v>
      </c>
      <c r="C90" s="20" t="s">
        <v>622</v>
      </c>
      <c r="D90" s="20" t="s">
        <v>160</v>
      </c>
      <c r="E90" s="20" t="s">
        <v>144</v>
      </c>
      <c r="F90" s="20" t="s">
        <v>145</v>
      </c>
      <c r="G90" s="140">
        <f>'приложение 8(1)'!F119</f>
        <v>596.1</v>
      </c>
      <c r="H90" s="140">
        <f>'приложение 8(1)'!G119</f>
        <v>0</v>
      </c>
      <c r="I90" s="140">
        <f>'приложение 8(1)'!H119</f>
        <v>0</v>
      </c>
    </row>
    <row r="91" spans="1:9" s="1" customFormat="1" ht="44.25" customHeight="1">
      <c r="A91" s="58"/>
      <c r="B91" s="7" t="s">
        <v>385</v>
      </c>
      <c r="C91" s="20" t="s">
        <v>304</v>
      </c>
      <c r="D91" s="20" t="s">
        <v>160</v>
      </c>
      <c r="E91" s="20" t="s">
        <v>144</v>
      </c>
      <c r="F91" s="20" t="s">
        <v>145</v>
      </c>
      <c r="G91" s="140">
        <f>'приложение 8(1)'!F120</f>
        <v>8031.000000000002</v>
      </c>
      <c r="H91" s="140">
        <f>'приложение 8(1)'!G120</f>
        <v>4700</v>
      </c>
      <c r="I91" s="140">
        <f>'приложение 8(1)'!H120</f>
        <v>4700</v>
      </c>
    </row>
    <row r="92" spans="1:9" s="1" customFormat="1" ht="81" customHeight="1">
      <c r="A92" s="58"/>
      <c r="B92" s="7" t="s">
        <v>625</v>
      </c>
      <c r="C92" s="20" t="s">
        <v>624</v>
      </c>
      <c r="D92" s="20" t="s">
        <v>160</v>
      </c>
      <c r="E92" s="20" t="s">
        <v>144</v>
      </c>
      <c r="F92" s="20" t="s">
        <v>145</v>
      </c>
      <c r="G92" s="140">
        <f>'приложение 8(1)'!F121</f>
        <v>2567.2</v>
      </c>
      <c r="H92" s="140">
        <f>'приложение 8(1)'!G121</f>
        <v>0</v>
      </c>
      <c r="I92" s="140">
        <f>'приложение 8(1)'!H121</f>
        <v>0</v>
      </c>
    </row>
    <row r="93" spans="1:9" s="1" customFormat="1" ht="44.25" customHeight="1">
      <c r="A93" s="58"/>
      <c r="B93" s="7" t="s">
        <v>385</v>
      </c>
      <c r="C93" s="20" t="s">
        <v>304</v>
      </c>
      <c r="D93" s="20" t="s">
        <v>160</v>
      </c>
      <c r="E93" s="20" t="s">
        <v>144</v>
      </c>
      <c r="F93" s="20" t="s">
        <v>146</v>
      </c>
      <c r="G93" s="140">
        <f>'приложение 8(1)'!F128</f>
        <v>264</v>
      </c>
      <c r="H93" s="140">
        <f>'приложение 8(1)'!G128</f>
        <v>0</v>
      </c>
      <c r="I93" s="140">
        <f>'приложение 8(1)'!H128</f>
        <v>0</v>
      </c>
    </row>
    <row r="94" spans="1:9" s="2" customFormat="1" ht="45" customHeight="1" hidden="1">
      <c r="A94" s="58" t="s">
        <v>368</v>
      </c>
      <c r="B94" s="48" t="s">
        <v>305</v>
      </c>
      <c r="C94" s="20" t="s">
        <v>306</v>
      </c>
      <c r="D94" s="20"/>
      <c r="E94" s="20"/>
      <c r="F94" s="20"/>
      <c r="G94" s="139">
        <f>G96+G95</f>
        <v>0</v>
      </c>
      <c r="H94" s="139">
        <f>H96+H95</f>
        <v>0</v>
      </c>
      <c r="I94" s="139">
        <f>I96+I95</f>
        <v>0</v>
      </c>
    </row>
    <row r="95" spans="1:9" s="2" customFormat="1" ht="67.5" customHeight="1" hidden="1">
      <c r="A95" s="58"/>
      <c r="B95" s="17" t="str">
        <f>'приложение 8(1)'!A107</f>
        <v>Выполнение других расходных обязательств (Закупка товаров, работ и услуг для обеспечения государственных (муниципальных) нужд) </v>
      </c>
      <c r="C95" s="20" t="s">
        <v>304</v>
      </c>
      <c r="D95" s="20" t="s">
        <v>160</v>
      </c>
      <c r="E95" s="20" t="s">
        <v>144</v>
      </c>
      <c r="F95" s="20" t="s">
        <v>145</v>
      </c>
      <c r="G95" s="139">
        <v>0</v>
      </c>
      <c r="H95" s="139">
        <v>0</v>
      </c>
      <c r="I95" s="139">
        <v>0</v>
      </c>
    </row>
    <row r="96" spans="1:9" s="1" customFormat="1" ht="70.5" customHeight="1" hidden="1">
      <c r="A96" s="58"/>
      <c r="B96" s="17" t="s">
        <v>391</v>
      </c>
      <c r="C96" s="20" t="s">
        <v>304</v>
      </c>
      <c r="D96" s="20" t="s">
        <v>160</v>
      </c>
      <c r="E96" s="20" t="s">
        <v>144</v>
      </c>
      <c r="F96" s="20" t="s">
        <v>145</v>
      </c>
      <c r="G96" s="140">
        <f>'приложение 8(1)'!F108</f>
        <v>0</v>
      </c>
      <c r="H96" s="140">
        <f>'приложение 8(1)'!G108</f>
        <v>0</v>
      </c>
      <c r="I96" s="140">
        <f>'приложение 8(1)'!H108</f>
        <v>0</v>
      </c>
    </row>
    <row r="97" spans="1:9" s="1" customFormat="1" ht="46.5" customHeight="1" hidden="1">
      <c r="A97" s="58"/>
      <c r="B97" s="17" t="e">
        <f>'приложение 8(1)'!#REF!</f>
        <v>#REF!</v>
      </c>
      <c r="C97" s="20" t="s">
        <v>304</v>
      </c>
      <c r="D97" s="20" t="s">
        <v>160</v>
      </c>
      <c r="E97" s="20" t="s">
        <v>144</v>
      </c>
      <c r="F97" s="20" t="s">
        <v>146</v>
      </c>
      <c r="G97" s="140">
        <v>0</v>
      </c>
      <c r="H97" s="140">
        <v>0</v>
      </c>
      <c r="I97" s="140">
        <v>0</v>
      </c>
    </row>
    <row r="98" spans="1:9" s="2" customFormat="1" ht="46.5" customHeight="1">
      <c r="A98" s="58" t="s">
        <v>368</v>
      </c>
      <c r="B98" s="48" t="str">
        <f>'приложение 8(1)'!A109</f>
        <v>Основное мероприятие "Софинансирование разницы в расселяемых и предоставляемых площадях при переселении граждан из аварийного жилищного фонда"</v>
      </c>
      <c r="C98" s="49"/>
      <c r="D98" s="49"/>
      <c r="E98" s="49"/>
      <c r="F98" s="49"/>
      <c r="G98" s="139">
        <f>G99+G100</f>
        <v>0</v>
      </c>
      <c r="H98" s="139">
        <f>H99+H100</f>
        <v>0</v>
      </c>
      <c r="I98" s="139">
        <f>I99+I100</f>
        <v>0</v>
      </c>
    </row>
    <row r="99" spans="1:9" s="89" customFormat="1" ht="79.5" customHeight="1">
      <c r="A99" s="88"/>
      <c r="B99" s="17" t="str">
        <f>'приложение 8(1)'!A110</f>
        <v>Обеспечение мероприятий по софинансированию разницы в расселяемых и предоставляемых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v>
      </c>
      <c r="C99" s="20" t="s">
        <v>39</v>
      </c>
      <c r="D99" s="20" t="s">
        <v>161</v>
      </c>
      <c r="E99" s="20" t="s">
        <v>144</v>
      </c>
      <c r="F99" s="20" t="s">
        <v>141</v>
      </c>
      <c r="G99" s="140">
        <f>'приложение 8(1)'!F110</f>
        <v>0</v>
      </c>
      <c r="H99" s="140">
        <f>'приложение 8(1)'!G110</f>
        <v>0</v>
      </c>
      <c r="I99" s="140">
        <f>'приложение 8(1)'!H110</f>
        <v>0</v>
      </c>
    </row>
    <row r="100" spans="1:9" s="89" customFormat="1" ht="99.75" customHeight="1">
      <c r="A100" s="88"/>
      <c r="B100" s="17" t="str">
        <f>'приложение 8(1)'!A111</f>
        <v>Обеспечение мероприятий по софинансированию разницы в предоставляемых многодетным семьям по нормам предоставления жилых помещений и расселяемых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v>
      </c>
      <c r="C100" s="20" t="s">
        <v>40</v>
      </c>
      <c r="D100" s="20" t="s">
        <v>161</v>
      </c>
      <c r="E100" s="20" t="s">
        <v>144</v>
      </c>
      <c r="F100" s="20" t="s">
        <v>141</v>
      </c>
      <c r="G100" s="140">
        <f>'приложение 8(1)'!F111</f>
        <v>0</v>
      </c>
      <c r="H100" s="140">
        <f>'приложение 8(1)'!G111</f>
        <v>0</v>
      </c>
      <c r="I100" s="140">
        <f>'приложение 8(1)'!H111</f>
        <v>0</v>
      </c>
    </row>
    <row r="101" spans="1:9" s="2" customFormat="1" ht="49.5" customHeight="1">
      <c r="A101" s="58" t="s">
        <v>369</v>
      </c>
      <c r="B101" s="48" t="s">
        <v>308</v>
      </c>
      <c r="C101" s="49" t="s">
        <v>309</v>
      </c>
      <c r="D101" s="49"/>
      <c r="E101" s="49"/>
      <c r="F101" s="49"/>
      <c r="G101" s="139">
        <f>G102</f>
        <v>200</v>
      </c>
      <c r="H101" s="139">
        <f>H102</f>
        <v>200</v>
      </c>
      <c r="I101" s="139">
        <f>I102</f>
        <v>200</v>
      </c>
    </row>
    <row r="102" spans="1:9" s="1" customFormat="1" ht="48.75" customHeight="1">
      <c r="A102" s="58"/>
      <c r="B102" s="17" t="s">
        <v>310</v>
      </c>
      <c r="C102" s="20" t="s">
        <v>311</v>
      </c>
      <c r="D102" s="20" t="s">
        <v>163</v>
      </c>
      <c r="E102" s="20" t="s">
        <v>144</v>
      </c>
      <c r="F102" s="20" t="s">
        <v>141</v>
      </c>
      <c r="G102" s="140">
        <f>'приложение 8(1)'!F113</f>
        <v>200</v>
      </c>
      <c r="H102" s="140">
        <f>'приложение 8(1)'!G113</f>
        <v>200</v>
      </c>
      <c r="I102" s="140">
        <f>'приложение 8(1)'!H113</f>
        <v>200</v>
      </c>
    </row>
    <row r="103" spans="1:9" s="2" customFormat="1" ht="35.25" customHeight="1">
      <c r="A103" s="58" t="s">
        <v>370</v>
      </c>
      <c r="B103" s="60" t="s">
        <v>312</v>
      </c>
      <c r="C103" s="49" t="s">
        <v>313</v>
      </c>
      <c r="D103" s="49"/>
      <c r="E103" s="49"/>
      <c r="F103" s="49"/>
      <c r="G103" s="139">
        <f>G104+G105</f>
        <v>546</v>
      </c>
      <c r="H103" s="139">
        <f>H104+H105</f>
        <v>600</v>
      </c>
      <c r="I103" s="139">
        <f>I104+I105</f>
        <v>600</v>
      </c>
    </row>
    <row r="104" spans="1:9" s="1" customFormat="1" ht="48" customHeight="1">
      <c r="A104" s="58"/>
      <c r="B104" s="7" t="s">
        <v>389</v>
      </c>
      <c r="C104" s="20" t="s">
        <v>314</v>
      </c>
      <c r="D104" s="20" t="s">
        <v>160</v>
      </c>
      <c r="E104" s="20" t="s">
        <v>144</v>
      </c>
      <c r="F104" s="20" t="s">
        <v>146</v>
      </c>
      <c r="G104" s="140">
        <f>'приложение 8(1)'!F130</f>
        <v>0</v>
      </c>
      <c r="H104" s="140">
        <f>'приложение 8(1)'!G130</f>
        <v>300</v>
      </c>
      <c r="I104" s="140">
        <f>'приложение 8(1)'!H130</f>
        <v>300</v>
      </c>
    </row>
    <row r="105" spans="1:9" s="1" customFormat="1" ht="48" customHeight="1">
      <c r="A105" s="58"/>
      <c r="B105" s="7" t="str">
        <f>'приложение 8(1)'!A131</f>
        <v>Выполнение других расходных обязательств (Закупка товаров, работ и услуг для обеспечения государственных (муниципальных) нужд)</v>
      </c>
      <c r="C105" s="20" t="s">
        <v>107</v>
      </c>
      <c r="D105" s="20" t="s">
        <v>160</v>
      </c>
      <c r="E105" s="20" t="s">
        <v>144</v>
      </c>
      <c r="F105" s="20" t="s">
        <v>146</v>
      </c>
      <c r="G105" s="140">
        <f>'приложение 8(1)'!F131</f>
        <v>546</v>
      </c>
      <c r="H105" s="140">
        <f>'приложение 8(1)'!G131</f>
        <v>300</v>
      </c>
      <c r="I105" s="140">
        <f>'приложение 8(1)'!H131</f>
        <v>300</v>
      </c>
    </row>
    <row r="106" spans="1:9" s="2" customFormat="1" ht="60" customHeight="1">
      <c r="A106" s="58" t="s">
        <v>371</v>
      </c>
      <c r="B106" s="60" t="s">
        <v>325</v>
      </c>
      <c r="C106" s="49" t="s">
        <v>326</v>
      </c>
      <c r="D106" s="49"/>
      <c r="E106" s="49"/>
      <c r="F106" s="49"/>
      <c r="G106" s="139">
        <f>G107+G108+G109+G110+G111+G112+G113+G114+G115+G116</f>
        <v>549720.1</v>
      </c>
      <c r="H106" s="139">
        <f>H107+H108+H109+H110+H111+H112+H113+H114+H115+H116</f>
        <v>221024.2</v>
      </c>
      <c r="I106" s="139">
        <f>I107+I108+I109+I110+I111+I112+I113+I114+I115+I116</f>
        <v>2200</v>
      </c>
    </row>
    <row r="107" spans="1:9" s="1" customFormat="1" ht="70.5" customHeight="1">
      <c r="A107" s="58"/>
      <c r="B107" s="7" t="s">
        <v>394</v>
      </c>
      <c r="C107" s="20" t="s">
        <v>327</v>
      </c>
      <c r="D107" s="20" t="s">
        <v>161</v>
      </c>
      <c r="E107" s="20" t="s">
        <v>144</v>
      </c>
      <c r="F107" s="20" t="s">
        <v>144</v>
      </c>
      <c r="G107" s="140">
        <f>'приложение 8(1)'!F150</f>
        <v>3758.8</v>
      </c>
      <c r="H107" s="140">
        <f>'приложение 8(1)'!G150</f>
        <v>2200</v>
      </c>
      <c r="I107" s="140">
        <f>'приложение 8(1)'!H150</f>
        <v>2200</v>
      </c>
    </row>
    <row r="108" spans="1:9" s="1" customFormat="1" ht="70.5" customHeight="1">
      <c r="A108" s="58"/>
      <c r="B108" s="7" t="str">
        <f>'приложение 8(1)'!A151</f>
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v>
      </c>
      <c r="C108" s="20" t="s">
        <v>613</v>
      </c>
      <c r="D108" s="20" t="s">
        <v>161</v>
      </c>
      <c r="E108" s="20" t="s">
        <v>144</v>
      </c>
      <c r="F108" s="20" t="s">
        <v>144</v>
      </c>
      <c r="G108" s="140">
        <f>'приложение 8(1)'!F151</f>
        <v>2000</v>
      </c>
      <c r="H108" s="140">
        <f>'приложение 8(1)'!G151</f>
        <v>0</v>
      </c>
      <c r="I108" s="140">
        <f>'приложение 8(1)'!H151</f>
        <v>0</v>
      </c>
    </row>
    <row r="109" spans="1:9" s="1" customFormat="1" ht="70.5" customHeight="1">
      <c r="A109" s="58"/>
      <c r="B109" s="7" t="str">
        <f>'приложение 8(1)'!A152</f>
        <v>Иные межбюджетные трансферты на поощрение муниципальных образований Воронежской области за наращивание налогового (экономического) потенциала (закупка товаров, работ и услуг для обеспечения государственных (муниципальных) нужд)</v>
      </c>
      <c r="C109" s="20" t="s">
        <v>606</v>
      </c>
      <c r="D109" s="20" t="s">
        <v>161</v>
      </c>
      <c r="E109" s="20" t="s">
        <v>144</v>
      </c>
      <c r="F109" s="20" t="s">
        <v>144</v>
      </c>
      <c r="G109" s="140">
        <f>'приложение 8(1)'!F152</f>
        <v>3200</v>
      </c>
      <c r="H109" s="140">
        <f>'приложение 8(1)'!G152</f>
        <v>0</v>
      </c>
      <c r="I109" s="140">
        <f>'приложение 8(1)'!H152</f>
        <v>0</v>
      </c>
    </row>
    <row r="110" spans="1:9" s="1" customFormat="1" ht="70.5" customHeight="1">
      <c r="A110" s="58"/>
      <c r="B110" s="7" t="str">
        <f>'приложение 8(1)'!A153</f>
        <v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</v>
      </c>
      <c r="C110" s="20" t="s">
        <v>95</v>
      </c>
      <c r="D110" s="20" t="s">
        <v>161</v>
      </c>
      <c r="E110" s="20" t="s">
        <v>144</v>
      </c>
      <c r="F110" s="20" t="s">
        <v>144</v>
      </c>
      <c r="G110" s="140">
        <f>'приложение 8(1)'!F153</f>
        <v>0</v>
      </c>
      <c r="H110" s="140">
        <f>'приложение 8(1)'!G153</f>
        <v>0</v>
      </c>
      <c r="I110" s="140">
        <f>'приложение 8(1)'!H153</f>
        <v>0</v>
      </c>
    </row>
    <row r="111" spans="1:9" s="1" customFormat="1" ht="70.5" customHeight="1">
      <c r="A111" s="58"/>
      <c r="B111" s="7" t="s">
        <v>595</v>
      </c>
      <c r="C111" s="20" t="s">
        <v>594</v>
      </c>
      <c r="D111" s="20" t="s">
        <v>161</v>
      </c>
      <c r="E111" s="20" t="s">
        <v>144</v>
      </c>
      <c r="F111" s="20" t="s">
        <v>144</v>
      </c>
      <c r="G111" s="140">
        <f>'приложение 8(1)'!F154</f>
        <v>189680</v>
      </c>
      <c r="H111" s="140">
        <f>'приложение 8(1)'!G154</f>
        <v>0</v>
      </c>
      <c r="I111" s="140">
        <f>'приложение 8(1)'!H154</f>
        <v>0</v>
      </c>
    </row>
    <row r="112" spans="1:9" s="1" customFormat="1" ht="70.5" customHeight="1">
      <c r="A112" s="58"/>
      <c r="B112" s="7" t="str">
        <f>'приложение 8(1)'!A155</f>
        <v>Обеспечение комплексного развития сельских территорий (Закупка товаров, работ и услуг для обеспечения государственных (муниципальных) нужд)</v>
      </c>
      <c r="C112" s="20" t="s">
        <v>82</v>
      </c>
      <c r="D112" s="20" t="s">
        <v>160</v>
      </c>
      <c r="E112" s="20" t="s">
        <v>144</v>
      </c>
      <c r="F112" s="20" t="s">
        <v>144</v>
      </c>
      <c r="G112" s="140">
        <f>'приложение 8(1)'!F155</f>
        <v>0</v>
      </c>
      <c r="H112" s="140">
        <f>'приложение 8(1)'!G155</f>
        <v>0</v>
      </c>
      <c r="I112" s="140">
        <f>'приложение 8(1)'!H155</f>
        <v>0</v>
      </c>
    </row>
    <row r="113" spans="1:9" s="1" customFormat="1" ht="70.5" customHeight="1">
      <c r="A113" s="58"/>
      <c r="B113" s="7" t="str">
        <f>'приложение 8(1)'!A156</f>
        <v>Обеспечение комплексного развития сельских территорий (капитальные вложения в объекты недвижимого имущества государственной (муниципальной) собственности)</v>
      </c>
      <c r="C113" s="20" t="s">
        <v>82</v>
      </c>
      <c r="D113" s="20" t="s">
        <v>161</v>
      </c>
      <c r="E113" s="20" t="s">
        <v>144</v>
      </c>
      <c r="F113" s="20" t="s">
        <v>144</v>
      </c>
      <c r="G113" s="140">
        <f>'приложение 8(1)'!F156</f>
        <v>291392.30000000005</v>
      </c>
      <c r="H113" s="140">
        <f>'приложение 8(1)'!G156</f>
        <v>0</v>
      </c>
      <c r="I113" s="140">
        <f>'приложение 8(1)'!H156</f>
        <v>0</v>
      </c>
    </row>
    <row r="114" spans="1:9" s="1" customFormat="1" ht="70.5" customHeight="1">
      <c r="A114" s="58"/>
      <c r="B114" s="7" t="str">
        <f>'приложение 8(1)'!A157</f>
        <v>Иные межбюдж.трансф. бюджету Бобровского муниципального района   на осуществление части полномочий по решению вопросов местного значения в соответствии с заключенными соглашениями  (межбюджетные трансферты)</v>
      </c>
      <c r="C114" s="20" t="s">
        <v>82</v>
      </c>
      <c r="D114" s="20" t="s">
        <v>150</v>
      </c>
      <c r="E114" s="20" t="s">
        <v>144</v>
      </c>
      <c r="F114" s="20" t="s">
        <v>144</v>
      </c>
      <c r="G114" s="140">
        <f>'приложение 8(1)'!F157</f>
        <v>1248.3</v>
      </c>
      <c r="H114" s="140">
        <f>'приложение 8(1)'!G157</f>
        <v>0</v>
      </c>
      <c r="I114" s="140">
        <f>'приложение 8(1)'!H157</f>
        <v>0</v>
      </c>
    </row>
    <row r="115" spans="1:9" s="1" customFormat="1" ht="70.5" customHeight="1">
      <c r="A115" s="58"/>
      <c r="B115" s="7" t="str">
        <f>'приложение 8(1)'!A158</f>
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</c>
      <c r="C115" s="20" t="s">
        <v>572</v>
      </c>
      <c r="D115" s="20" t="s">
        <v>161</v>
      </c>
      <c r="E115" s="20" t="s">
        <v>144</v>
      </c>
      <c r="F115" s="20" t="s">
        <v>144</v>
      </c>
      <c r="G115" s="140">
        <f>'приложение 8(1)'!F158</f>
        <v>58440.7</v>
      </c>
      <c r="H115" s="140">
        <f>'приложение 8(1)'!G158</f>
        <v>218824.2</v>
      </c>
      <c r="I115" s="140">
        <f>'приложение 8(1)'!H158</f>
        <v>0</v>
      </c>
    </row>
    <row r="116" spans="1:9" s="1" customFormat="1" ht="56.25" customHeight="1">
      <c r="A116" s="58"/>
      <c r="B116" s="7" t="str">
        <f>'приложение 8(1)'!A159</f>
        <v>Выполнение других расходных обязательств (Закупка товаров, работ и услуг для обеспечения государственных (муниципальных) нужд</v>
      </c>
      <c r="C116" s="20" t="s">
        <v>602</v>
      </c>
      <c r="D116" s="20" t="s">
        <v>160</v>
      </c>
      <c r="E116" s="20" t="s">
        <v>144</v>
      </c>
      <c r="F116" s="20" t="s">
        <v>144</v>
      </c>
      <c r="G116" s="140">
        <f>'приложение 8(1)'!F159</f>
        <v>0</v>
      </c>
      <c r="H116" s="140">
        <f>'приложение 8(1)'!G159</f>
        <v>0</v>
      </c>
      <c r="I116" s="140">
        <f>'приложение 8(1)'!H159</f>
        <v>0</v>
      </c>
    </row>
    <row r="117" spans="1:9" s="2" customFormat="1" ht="42.75" customHeight="1">
      <c r="A117" s="58" t="s">
        <v>535</v>
      </c>
      <c r="B117" s="60" t="str">
        <f>'приложение 8(1)'!A132</f>
        <v>Основное мероприятие "Региональный проект "Формирование комфортной городской среды""</v>
      </c>
      <c r="C117" s="49" t="s">
        <v>524</v>
      </c>
      <c r="D117" s="49"/>
      <c r="E117" s="49"/>
      <c r="F117" s="49"/>
      <c r="G117" s="139">
        <f>G118+G119+G120+G121+G122+G123+G124</f>
        <v>11993.3</v>
      </c>
      <c r="H117" s="139">
        <f>H118+H119+H120+H121+H122+H123+H124</f>
        <v>500</v>
      </c>
      <c r="I117" s="139">
        <f>I118+I119+I120+I121+I122+I123+I124</f>
        <v>500</v>
      </c>
    </row>
    <row r="118" spans="1:9" s="89" customFormat="1" ht="70.5" customHeight="1">
      <c r="A118" s="88"/>
      <c r="B118" s="7" t="str">
        <f>'приложение 8(1)'!A133</f>
        <v>Реализация программ формирования современной городской среды (закупка товаров, работ и услуг для обеспечения государственных (муниципальных) нужд)</v>
      </c>
      <c r="C118" s="20" t="s">
        <v>525</v>
      </c>
      <c r="D118" s="20" t="s">
        <v>160</v>
      </c>
      <c r="E118" s="20" t="s">
        <v>144</v>
      </c>
      <c r="F118" s="20" t="s">
        <v>146</v>
      </c>
      <c r="G118" s="140">
        <v>0</v>
      </c>
      <c r="H118" s="140">
        <v>0</v>
      </c>
      <c r="I118" s="140">
        <v>0</v>
      </c>
    </row>
    <row r="119" spans="1:9" s="89" customFormat="1" ht="53.25" customHeight="1">
      <c r="A119" s="88"/>
      <c r="B119" s="7" t="str">
        <f>'приложение 8(1)'!A136</f>
        <v>Расходы местного бюджета на благоустройство дворовых территорий (Закупка товаров, работ и услуг для обеспечения государственных (муниципальных) нужд)</v>
      </c>
      <c r="C119" s="20" t="s">
        <v>573</v>
      </c>
      <c r="D119" s="20" t="s">
        <v>160</v>
      </c>
      <c r="E119" s="20" t="s">
        <v>144</v>
      </c>
      <c r="F119" s="20" t="s">
        <v>146</v>
      </c>
      <c r="G119" s="140">
        <f>'приложение 8(1)'!F136</f>
        <v>0</v>
      </c>
      <c r="H119" s="140">
        <f>'приложение 8(1)'!G136</f>
        <v>0</v>
      </c>
      <c r="I119" s="140">
        <f>'приложение 8(1)'!H136</f>
        <v>0</v>
      </c>
    </row>
    <row r="120" spans="1:9" s="89" customFormat="1" ht="66.75" customHeight="1">
      <c r="A120" s="88"/>
      <c r="B120" s="7" t="str">
        <f>'приложение 8(1)'!A137</f>
        <v>Субсидии бюджетным муниципальным образованиям на обустройство и восстановление воинских захоронений на территории Воронежской области (закупка товаров, работ и услуг для обеспечения государственных (муниципальных) нужд)</v>
      </c>
      <c r="C120" s="20" t="s">
        <v>527</v>
      </c>
      <c r="D120" s="20" t="s">
        <v>160</v>
      </c>
      <c r="E120" s="20" t="s">
        <v>144</v>
      </c>
      <c r="F120" s="20" t="s">
        <v>146</v>
      </c>
      <c r="G120" s="140">
        <f>'приложение 8(1)'!F137</f>
        <v>2564</v>
      </c>
      <c r="H120" s="140">
        <f>'приложение 8(1)'!G137</f>
        <v>0</v>
      </c>
      <c r="I120" s="140">
        <f>'приложение 8(1)'!H137</f>
        <v>0</v>
      </c>
    </row>
    <row r="121" spans="1:9" s="89" customFormat="1" ht="49.5" customHeight="1">
      <c r="A121" s="88"/>
      <c r="B121" s="7" t="str">
        <f>'приложение 8(1)'!A138</f>
        <v>Приобретение коммунальной специализированной техники (закупка товаров, работ и услуг для обеспечения государственных (муниципальных) нужд)</v>
      </c>
      <c r="C121" s="20" t="s">
        <v>527</v>
      </c>
      <c r="D121" s="20" t="s">
        <v>160</v>
      </c>
      <c r="E121" s="20" t="s">
        <v>144</v>
      </c>
      <c r="F121" s="20" t="s">
        <v>146</v>
      </c>
      <c r="G121" s="140">
        <f>'приложение 8(1)'!F138</f>
        <v>0</v>
      </c>
      <c r="H121" s="140">
        <f>'приложение 8(1)'!G138</f>
        <v>0</v>
      </c>
      <c r="I121" s="140">
        <f>'приложение 8(1)'!H138</f>
        <v>0</v>
      </c>
    </row>
    <row r="122" spans="1:9" s="89" customFormat="1" ht="49.5" customHeight="1">
      <c r="A122" s="88"/>
      <c r="B122" s="7" t="str">
        <f>'приложение 8(1)'!A123</f>
        <v>Приобретение коммунальной специализированной техники (закупка товаров, работ и услуг для обеспечения государственных (муниципальных) нужд)</v>
      </c>
      <c r="C122" s="20" t="s">
        <v>527</v>
      </c>
      <c r="D122" s="20" t="s">
        <v>160</v>
      </c>
      <c r="E122" s="20" t="s">
        <v>144</v>
      </c>
      <c r="F122" s="20" t="s">
        <v>145</v>
      </c>
      <c r="G122" s="140">
        <f>'приложение 8(1)'!F123</f>
        <v>0</v>
      </c>
      <c r="H122" s="140">
        <f>'приложение 8(1)'!G123</f>
        <v>500</v>
      </c>
      <c r="I122" s="140">
        <f>'приложение 8(1)'!H123</f>
        <v>500</v>
      </c>
    </row>
    <row r="123" spans="1:9" s="89" customFormat="1" ht="81.75" customHeight="1">
      <c r="A123" s="88"/>
      <c r="B123" s="7" t="str">
        <f>'приложение 8(1)'!A165</f>
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(Закупка товаров, работ и услуг для обеспечения государственных (муниципальных) нужд</v>
      </c>
      <c r="C123" s="20" t="s">
        <v>620</v>
      </c>
      <c r="D123" s="20" t="s">
        <v>160</v>
      </c>
      <c r="E123" s="20" t="s">
        <v>144</v>
      </c>
      <c r="F123" s="20" t="s">
        <v>144</v>
      </c>
      <c r="G123" s="140">
        <f>'приложение 8(1)'!F165</f>
        <v>8000</v>
      </c>
      <c r="H123" s="140">
        <f>'приложение 8(1)'!G165</f>
        <v>0</v>
      </c>
      <c r="I123" s="140">
        <f>'приложение 8(1)'!H165</f>
        <v>0</v>
      </c>
    </row>
    <row r="124" spans="1:9" s="89" customFormat="1" ht="81.75" customHeight="1">
      <c r="A124" s="88"/>
      <c r="B124" s="7" t="str">
        <f>'приложение 8(1)'!A166</f>
        <v>Выполнение других расходных обязательств (Закупка товаров, работ и услуг для обеспечения государственных (муниципальных) нужд</v>
      </c>
      <c r="C124" s="20" t="s">
        <v>626</v>
      </c>
      <c r="D124" s="20" t="s">
        <v>160</v>
      </c>
      <c r="E124" s="20" t="s">
        <v>144</v>
      </c>
      <c r="F124" s="20" t="s">
        <v>144</v>
      </c>
      <c r="G124" s="140">
        <f>'приложение 8(1)'!F166</f>
        <v>1429.3</v>
      </c>
      <c r="H124" s="140">
        <f>'приложение 8(1)'!G166</f>
        <v>0</v>
      </c>
      <c r="I124" s="140">
        <f>'приложение 8(1)'!H166</f>
        <v>0</v>
      </c>
    </row>
    <row r="125" spans="1:9" s="2" customFormat="1" ht="49.5" customHeight="1">
      <c r="A125" s="58" t="s">
        <v>26</v>
      </c>
      <c r="B125" s="60" t="s">
        <v>22</v>
      </c>
      <c r="C125" s="49" t="s">
        <v>23</v>
      </c>
      <c r="D125" s="49"/>
      <c r="E125" s="49"/>
      <c r="F125" s="49"/>
      <c r="G125" s="139">
        <f>G126+G127+G128+G129+G130</f>
        <v>104319.40000000001</v>
      </c>
      <c r="H125" s="139">
        <f>H126+H128+H129+H130</f>
        <v>8965.7</v>
      </c>
      <c r="I125" s="139">
        <f>I126+I128+I129+I130</f>
        <v>15700</v>
      </c>
    </row>
    <row r="126" spans="1:9" s="89" customFormat="1" ht="49.5" customHeight="1">
      <c r="A126" s="88"/>
      <c r="B126" s="7" t="str">
        <f>'приложение 7 (1)'!A135</f>
        <v>Реализация программ формирования современной городской среды (закупка товаров, работ и услуг для обеспечения государственных (муниципальных) нужд)</v>
      </c>
      <c r="C126" s="20" t="s">
        <v>21</v>
      </c>
      <c r="D126" s="20" t="s">
        <v>160</v>
      </c>
      <c r="E126" s="20" t="s">
        <v>144</v>
      </c>
      <c r="F126" s="20" t="s">
        <v>146</v>
      </c>
      <c r="G126" s="140">
        <f>'приложение 8(1)'!F133</f>
        <v>8396.6</v>
      </c>
      <c r="H126" s="140">
        <f>'приложение 8(1)'!G133</f>
        <v>8965.7</v>
      </c>
      <c r="I126" s="140">
        <f>'приложение 8(1)'!H133</f>
        <v>15700</v>
      </c>
    </row>
    <row r="127" spans="1:9" s="89" customFormat="1" ht="72" customHeight="1">
      <c r="A127" s="88"/>
      <c r="B127" s="7" t="str">
        <f>'приложение 8(1)'!A134</f>
        <v>Реализация программ формирования современной городской среды (в целях достижения значений дополнительного результата) (Закупка товаров, работ и услуг для обеспечения государственных (муниципальных) нужд)</v>
      </c>
      <c r="C127" s="20" t="s">
        <v>615</v>
      </c>
      <c r="D127" s="20" t="s">
        <v>160</v>
      </c>
      <c r="E127" s="20" t="s">
        <v>144</v>
      </c>
      <c r="F127" s="20" t="s">
        <v>146</v>
      </c>
      <c r="G127" s="140">
        <f>'приложение 8(1)'!F134</f>
        <v>11897.5</v>
      </c>
      <c r="H127" s="140">
        <f>'приложение 8(1)'!G134</f>
        <v>0</v>
      </c>
      <c r="I127" s="140">
        <f>'приложение 8(1)'!H134</f>
        <v>0</v>
      </c>
    </row>
    <row r="128" spans="1:9" s="89" customFormat="1" ht="49.5" customHeight="1">
      <c r="A128" s="88"/>
      <c r="B128" s="7" t="s">
        <v>596</v>
      </c>
      <c r="C128" s="20" t="s">
        <v>598</v>
      </c>
      <c r="D128" s="20" t="s">
        <v>160</v>
      </c>
      <c r="E128" s="20" t="s">
        <v>144</v>
      </c>
      <c r="F128" s="20" t="s">
        <v>144</v>
      </c>
      <c r="G128" s="140">
        <f>'приложение 8(1)'!F161</f>
        <v>70000</v>
      </c>
      <c r="H128" s="140">
        <f>'приложение 8(1)'!G161</f>
        <v>0</v>
      </c>
      <c r="I128" s="140">
        <f>'приложение 8(1)'!H161</f>
        <v>0</v>
      </c>
    </row>
    <row r="129" spans="1:9" s="89" customFormat="1" ht="49.5" customHeight="1">
      <c r="A129" s="88"/>
      <c r="B129" s="7" t="s">
        <v>596</v>
      </c>
      <c r="C129" s="20" t="s">
        <v>597</v>
      </c>
      <c r="D129" s="20" t="s">
        <v>160</v>
      </c>
      <c r="E129" s="20" t="s">
        <v>144</v>
      </c>
      <c r="F129" s="20" t="s">
        <v>144</v>
      </c>
      <c r="G129" s="140">
        <f>'приложение 8(1)'!F162</f>
        <v>14000</v>
      </c>
      <c r="H129" s="140">
        <f>'приложение 8(1)'!G162</f>
        <v>0</v>
      </c>
      <c r="I129" s="140">
        <f>'приложение 8(1)'!H162</f>
        <v>0</v>
      </c>
    </row>
    <row r="130" spans="1:9" s="89" customFormat="1" ht="92.25" customHeight="1">
      <c r="A130" s="88"/>
      <c r="B130" s="7" t="str">
        <f>'приложение 8(1)'!A163</f>
        <v>Расходы по реализации мероприятий по повышению уровня информирования граждан о проведении голосования по отбору общественных территорий, подлежащих благоустройству в рамках реализации муниципальных программ формирования современной городской среды (закупка товаров, работ и услуг для обеспечения госуд-х (муниципальных) нужд)</v>
      </c>
      <c r="C130" s="20" t="s">
        <v>599</v>
      </c>
      <c r="D130" s="20" t="s">
        <v>160</v>
      </c>
      <c r="E130" s="20" t="s">
        <v>144</v>
      </c>
      <c r="F130" s="20" t="s">
        <v>144</v>
      </c>
      <c r="G130" s="140">
        <f>'приложение 8(1)'!F163</f>
        <v>25.3</v>
      </c>
      <c r="H130" s="140">
        <f>'приложение 8(1)'!G163</f>
        <v>0</v>
      </c>
      <c r="I130" s="140">
        <f>'приложение 8(1)'!H163</f>
        <v>0</v>
      </c>
    </row>
    <row r="131" spans="1:9" s="2" customFormat="1" ht="33.75" customHeight="1">
      <c r="A131" s="58" t="s">
        <v>372</v>
      </c>
      <c r="B131" s="60" t="s">
        <v>316</v>
      </c>
      <c r="C131" s="49" t="s">
        <v>317</v>
      </c>
      <c r="D131" s="49"/>
      <c r="E131" s="49"/>
      <c r="F131" s="49"/>
      <c r="G131" s="139">
        <f>G132</f>
        <v>6539.8</v>
      </c>
      <c r="H131" s="139">
        <f>H132</f>
        <v>8131.5</v>
      </c>
      <c r="I131" s="139">
        <f>I132</f>
        <v>8426.7</v>
      </c>
    </row>
    <row r="132" spans="1:9" s="2" customFormat="1" ht="48" customHeight="1">
      <c r="A132" s="58" t="s">
        <v>373</v>
      </c>
      <c r="B132" s="60" t="s">
        <v>315</v>
      </c>
      <c r="C132" s="49" t="s">
        <v>319</v>
      </c>
      <c r="D132" s="49"/>
      <c r="E132" s="49"/>
      <c r="F132" s="49"/>
      <c r="G132" s="139">
        <f>G133+G134</f>
        <v>6539.8</v>
      </c>
      <c r="H132" s="139">
        <f>H133+H134</f>
        <v>8131.5</v>
      </c>
      <c r="I132" s="139">
        <f>I133+I134</f>
        <v>8426.7</v>
      </c>
    </row>
    <row r="133" spans="1:9" s="2" customFormat="1" ht="42" customHeight="1">
      <c r="A133" s="58"/>
      <c r="B133" s="7" t="str">
        <f>'приложение 8(1)'!A141</f>
        <v>Расходы на уличное освещение (закупка товаров, работ и услуг для обеспечения государственных (муниципальных) нужд) </v>
      </c>
      <c r="C133" s="20" t="s">
        <v>45</v>
      </c>
      <c r="D133" s="20" t="s">
        <v>160</v>
      </c>
      <c r="E133" s="20" t="s">
        <v>144</v>
      </c>
      <c r="F133" s="20" t="s">
        <v>146</v>
      </c>
      <c r="G133" s="140">
        <f>'приложение 8(1)'!F141</f>
        <v>1500</v>
      </c>
      <c r="H133" s="140">
        <f>'приложение 8(1)'!G141</f>
        <v>0</v>
      </c>
      <c r="I133" s="140">
        <f>'приложение 8(1)'!H141</f>
        <v>0</v>
      </c>
    </row>
    <row r="134" spans="1:9" s="1" customFormat="1" ht="48" customHeight="1">
      <c r="A134" s="58"/>
      <c r="B134" s="7" t="s">
        <v>395</v>
      </c>
      <c r="C134" s="20" t="s">
        <v>318</v>
      </c>
      <c r="D134" s="20" t="s">
        <v>160</v>
      </c>
      <c r="E134" s="20" t="s">
        <v>144</v>
      </c>
      <c r="F134" s="20" t="s">
        <v>146</v>
      </c>
      <c r="G134" s="140">
        <f>'приложение 8(1)'!F142</f>
        <v>5039.8</v>
      </c>
      <c r="H134" s="140">
        <f>'приложение 8(1)'!G142</f>
        <v>8131.5</v>
      </c>
      <c r="I134" s="140">
        <f>'приложение 8(1)'!H142</f>
        <v>8426.7</v>
      </c>
    </row>
    <row r="135" spans="1:9" s="2" customFormat="1" ht="32.25" customHeight="1">
      <c r="A135" s="58" t="s">
        <v>374</v>
      </c>
      <c r="B135" s="60" t="s">
        <v>320</v>
      </c>
      <c r="C135" s="49" t="s">
        <v>321</v>
      </c>
      <c r="D135" s="49"/>
      <c r="E135" s="49"/>
      <c r="F135" s="49"/>
      <c r="G135" s="139">
        <f aca="true" t="shared" si="0" ref="G135:I136">G136</f>
        <v>22610</v>
      </c>
      <c r="H135" s="139">
        <f t="shared" si="0"/>
        <v>17610</v>
      </c>
      <c r="I135" s="139">
        <f t="shared" si="0"/>
        <v>17610</v>
      </c>
    </row>
    <row r="136" spans="1:9" s="2" customFormat="1" ht="77.25" customHeight="1">
      <c r="A136" s="58" t="s">
        <v>375</v>
      </c>
      <c r="B136" s="60" t="s">
        <v>268</v>
      </c>
      <c r="C136" s="49" t="s">
        <v>322</v>
      </c>
      <c r="D136" s="49"/>
      <c r="E136" s="49"/>
      <c r="F136" s="49"/>
      <c r="G136" s="139">
        <f t="shared" si="0"/>
        <v>22610</v>
      </c>
      <c r="H136" s="139">
        <f t="shared" si="0"/>
        <v>17610</v>
      </c>
      <c r="I136" s="139">
        <f t="shared" si="0"/>
        <v>17610</v>
      </c>
    </row>
    <row r="137" spans="1:9" s="1" customFormat="1" ht="30.75" customHeight="1">
      <c r="A137" s="58"/>
      <c r="B137" s="7" t="s">
        <v>323</v>
      </c>
      <c r="C137" s="20" t="s">
        <v>324</v>
      </c>
      <c r="D137" s="20" t="s">
        <v>163</v>
      </c>
      <c r="E137" s="20" t="s">
        <v>144</v>
      </c>
      <c r="F137" s="20" t="s">
        <v>146</v>
      </c>
      <c r="G137" s="140">
        <f>'приложение 8(1)'!F145</f>
        <v>22610</v>
      </c>
      <c r="H137" s="140">
        <f>'приложение 8(1)'!G145</f>
        <v>17610</v>
      </c>
      <c r="I137" s="140">
        <f>'приложение 8(1)'!H145</f>
        <v>17610</v>
      </c>
    </row>
  </sheetData>
  <sheetProtection/>
  <autoFilter ref="A13:I137"/>
  <mergeCells count="2">
    <mergeCell ref="A9:I9"/>
    <mergeCell ref="A10:I10"/>
  </mergeCells>
  <printOptions/>
  <pageMargins left="0.5905511811023623" right="0.15748031496062992" top="0.1968503937007874" bottom="0.1968503937007874" header="0.5118110236220472" footer="0.5118110236220472"/>
  <pageSetup horizontalDpi="600" verticalDpi="600" orientation="portrait" paperSize="9" scale="56" r:id="rId1"/>
  <rowBreaks count="3" manualBreakCount="3">
    <brk id="38" max="8" man="1"/>
    <brk id="68" max="8" man="1"/>
    <brk id="9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Снежана</dc:creator>
  <cp:keywords/>
  <dc:description/>
  <cp:lastModifiedBy>АДМ1</cp:lastModifiedBy>
  <cp:lastPrinted>2021-08-30T06:10:26Z</cp:lastPrinted>
  <dcterms:created xsi:type="dcterms:W3CDTF">2008-11-17T10:13:17Z</dcterms:created>
  <dcterms:modified xsi:type="dcterms:W3CDTF">2021-10-19T11:05:39Z</dcterms:modified>
  <cp:category/>
  <cp:version/>
  <cp:contentType/>
  <cp:contentStatus/>
</cp:coreProperties>
</file>