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№1'!$A$1:$C$35</definedName>
    <definedName name="_xlnm.Print_Area" localSheetId="1">'приложение №2'!$A$1:$C$392</definedName>
    <definedName name="_xlnm.Print_Area" localSheetId="2">'приложение №3'!$A$1:$I$18</definedName>
  </definedNames>
  <calcPr fullCalcOnLoad="1"/>
</workbook>
</file>

<file path=xl/sharedStrings.xml><?xml version="1.0" encoding="utf-8"?>
<sst xmlns="http://schemas.openxmlformats.org/spreadsheetml/2006/main" count="735" uniqueCount="591">
  <si>
    <t>Отчет об исполнении  расходной части бюджета городского поселения город Бобров Бобровского муниципального района Воронежской области за 2 квартал 2015года</t>
  </si>
  <si>
    <t xml:space="preserve"> </t>
  </si>
  <si>
    <t>Отчет об исполнении расходной части бюджета городского поселения город Бобров за 2 квартал 2015 года</t>
  </si>
  <si>
    <t>зп+нач.мун служ 8 чел.</t>
  </si>
  <si>
    <t>Приложение №1                                 к Постановлению администрации городского поселения голрод Бобров Бобровского муниципального района Воронежской области от 28.07.2015г.№320</t>
  </si>
  <si>
    <t>Приложение №2                                  к Постановлению администрации городского поселения голрод Бобров Бобровского муниципального района Воронежской области от 28.07.2015г. №320</t>
  </si>
  <si>
    <t>Приложение №3                                                                         к Постановлению администрации городского поселения голрод Бобров Бобровского муниципального района Воронежской области             от 28.07.2015г. №320</t>
  </si>
  <si>
    <t>05 03 02 3 7861 244 225</t>
  </si>
  <si>
    <t>тек ремонт</t>
  </si>
  <si>
    <t>Расходы местного бюджета на благоустройство дворовых территорий в рамках подпрограммы "Создание условий для обеспечения качественными услугами ЖКХ населения" муниципальной программы "Обеспечение доступным и комфортным жильем и коммунальными услугами насел</t>
  </si>
  <si>
    <t>05 03 02 3 9061 200</t>
  </si>
  <si>
    <t>05 03 02 3 9061 244</t>
  </si>
  <si>
    <t>05 03 02 3 9061 244 220</t>
  </si>
  <si>
    <t>05 03 02 3 9061 244 225</t>
  </si>
  <si>
    <t xml:space="preserve">Расходы местного бюджета на уличное освещение в рамках подпрограммы  "Энергоэффективность и развитие энергетики" муниципальной программы "Обеспечение доступным и комфортным жильем и коммунальными услугами населения городского поселения г Бобров" (Закупка </t>
  </si>
  <si>
    <t>05 03 02 4 9067 200</t>
  </si>
  <si>
    <t>05 03 02 4 9067 244</t>
  </si>
  <si>
    <t>05 03 02 4 9067 244 220</t>
  </si>
  <si>
    <t>05 03 02 4 9067 244 223</t>
  </si>
  <si>
    <t>уличное освещение</t>
  </si>
  <si>
    <t>05 03 02 4 9067 244 225</t>
  </si>
  <si>
    <t>тех обслуж улич освещ(город)</t>
  </si>
  <si>
    <t>05 03 02 4 9067 244 226</t>
  </si>
  <si>
    <t>установк улич фонарей(город)</t>
  </si>
  <si>
    <t>05 03 02 4 9067 244 300</t>
  </si>
  <si>
    <t>05 03 02 4 9067 244 340</t>
  </si>
  <si>
    <t>приобрет светил (город)</t>
  </si>
  <si>
    <t xml:space="preserve">Выполнение других расходных обязательств в рамках подпрограммы "Обеспечение реализации муниципальной программы " муниципальной программы "Обеспечение доступным и комфортным жильем и коммунальными услугами населения городского поселения г Бобров"  </t>
  </si>
  <si>
    <t xml:space="preserve">05 03 02 5 9020 </t>
  </si>
  <si>
    <t>05 03 02 5 9020 200</t>
  </si>
  <si>
    <t>05 03 02 5 9020 244</t>
  </si>
  <si>
    <t>05 03 02 5 9020 244 220</t>
  </si>
  <si>
    <t>05 03 02 5 9020 244 226</t>
  </si>
  <si>
    <t>смет.док.благоустр.сквера</t>
  </si>
  <si>
    <t>Выполнение других расходных обязательств в рамках подпрограммы "Обеспечение реализации муниципальной программы " муниципальной программы "Обеспечение доступным и комфортным жильем и коммунальными услугами населения городского поселения г Бобров"  (иные бю</t>
  </si>
  <si>
    <t>05 03 02 5 9020 800</t>
  </si>
  <si>
    <t>05 03 02 5 9020 810</t>
  </si>
  <si>
    <t>05 03 02 5 9020 810 241</t>
  </si>
  <si>
    <t>Санитарная очистка</t>
  </si>
  <si>
    <t>содерж мест захоронения</t>
  </si>
  <si>
    <t>Другие вопросы в области жилищно-коммунального хозяйства</t>
  </si>
  <si>
    <t>05 05</t>
  </si>
  <si>
    <t>Создание объектов социального и производственного комплексов в т.ч.объектов общегражданского назначения, жилья, инфраструктуры в рамках подпрограммы "Создание условий для обеспечение качественными услугами ЖКХ населения" муниципальной программы "Обеспечен</t>
  </si>
  <si>
    <t>05 05 02 3 4009 400</t>
  </si>
  <si>
    <t>Бюджетные инвестиции в объекты капитального строит-ва госуд-й (муниц-й) собствен-ти</t>
  </si>
  <si>
    <t>05 05 02 3 4009 414</t>
  </si>
  <si>
    <t>05 05 02 3 4009 414 220</t>
  </si>
  <si>
    <t>прочие работы , услуги</t>
  </si>
  <si>
    <t>05 05 02 3 4009 414 226</t>
  </si>
  <si>
    <t>услуги заст-зак (город)</t>
  </si>
  <si>
    <t>областные</t>
  </si>
  <si>
    <t>местные</t>
  </si>
  <si>
    <t>05 05 02 3 4009 414 300</t>
  </si>
  <si>
    <t>Увеличение стоимости основных средств (городское)</t>
  </si>
  <si>
    <t>05 05 02 3 4009 414 310</t>
  </si>
  <si>
    <t>водопровод (областные)</t>
  </si>
  <si>
    <t>водопровод (местные)</t>
  </si>
  <si>
    <t>Культура,кинематография</t>
  </si>
  <si>
    <t>08</t>
  </si>
  <si>
    <t>Культура</t>
  </si>
  <si>
    <t>08 01</t>
  </si>
  <si>
    <t>Межбюджетные трансферты</t>
  </si>
  <si>
    <t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в рамках подпрограммы "Развитие культуры и туризма" муниципальной программы</t>
  </si>
  <si>
    <t>08 01 01 3 9065 500</t>
  </si>
  <si>
    <t>Иные межбюдж. трансферты</t>
  </si>
  <si>
    <t>08 01 01 3 9065 540</t>
  </si>
  <si>
    <t>Безвозмездные и безвозвр. перечисления бюджетам</t>
  </si>
  <si>
    <t>08 01 01 3 9065 540 250</t>
  </si>
  <si>
    <t>Перечисления другим бюджетам бюджетной системы РФ</t>
  </si>
  <si>
    <t>08 01 01 3 9065 540 251</t>
  </si>
  <si>
    <t>Социальная политика</t>
  </si>
  <si>
    <t>10</t>
  </si>
  <si>
    <t>Пенсионное обеспечение</t>
  </si>
  <si>
    <t>10 01</t>
  </si>
  <si>
    <t>Доплаты к пенсиям муниципальных служащих поселения в рамках подпрограммы "Социальная поддержка граждан " муниципальной программы городского поселения город Бобров "Муниципальное управление и гражданское общество" (Социальное обеспечение и иные выплаты нас</t>
  </si>
  <si>
    <t>10 01 01 4 9047 300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</si>
  <si>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</si>
  <si>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10 01 01 4 9047 321 </t>
  </si>
  <si>
    <t>Социальное обеспечение</t>
  </si>
  <si>
    <t>10 01 01 4 9047 321 260</t>
  </si>
  <si>
    <t>Пенсии, пособия, выплач-ые организациями сектора госуд-го управления</t>
  </si>
  <si>
    <t>10 01 01 4 9047 321 263</t>
  </si>
  <si>
    <t>Социальное обеспечение населения</t>
  </si>
  <si>
    <t>10 03</t>
  </si>
  <si>
    <t>Социальная поддержка граждан, имеющих почетное звание "Почетный гражданин городского поселения город Бобров" в рамках подпрограммы "Социальная поддержка граждан" муниципальной программы городского поселения город Бобров "Муниципальное управление и граждан</t>
  </si>
  <si>
    <t>10 03 01 4 9052 300</t>
  </si>
  <si>
    <t>Иные выплаты населению</t>
  </si>
  <si>
    <t>10 03 01 4 9052 360</t>
  </si>
  <si>
    <t>10 03 01 4 9052 360 260</t>
  </si>
  <si>
    <t>Пособия по социальной помощи населению</t>
  </si>
  <si>
    <t>10 03 01 4 9052 360 262</t>
  </si>
  <si>
    <t>Другие вопросы в области социальной политики</t>
  </si>
  <si>
    <t>10 06</t>
  </si>
  <si>
    <t>Выполнение других расходных обязательств в рамках подпрограммы "Социальная поддержка граждан" муниципальной программы городского поселения город Бобров "Муниципальное управление и гражданское общество"(Закупка товаров, работ и услуг для государственных (м</t>
  </si>
  <si>
    <t>10 06 01 4 9020 200</t>
  </si>
  <si>
    <t>10 06 01 4 9020 240</t>
  </si>
  <si>
    <t>10 06 01 4 9020 244</t>
  </si>
  <si>
    <t>10 06 01 4 9020 244 220</t>
  </si>
  <si>
    <t>Услуги по содерж имущества</t>
  </si>
  <si>
    <t>10 06 01 4 9020 244 225</t>
  </si>
  <si>
    <t>текущий ремонт ветеранам</t>
  </si>
  <si>
    <t xml:space="preserve"> тыс. руб.</t>
  </si>
  <si>
    <t>тыс.руб.</t>
  </si>
  <si>
    <t xml:space="preserve">Расходы бюджета всего (тыс. руб.) - </t>
  </si>
  <si>
    <t>код бюджетной классификации</t>
  </si>
  <si>
    <t xml:space="preserve">Наименование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</si>
  <si>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</si>
  <si>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</si>
  <si>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Налог на доходы физических лиц</t>
  </si>
  <si>
    <t>000 1 01 02000 01 0000 110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</si>
  <si>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соответствиисо статьями 227, 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</si>
  <si>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</si>
  <si>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</si>
  <si>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</si>
  <si>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</si>
  <si>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</si>
  <si>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</si>
  <si>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</si>
  <si>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</si>
  <si>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</si>
  <si>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</si>
  <si>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Единый сельскохозяйственный налог</t>
  </si>
  <si>
    <t>Земельный налог</t>
  </si>
  <si>
    <t>000 1 06 06000 00 0000 110</t>
  </si>
  <si>
    <t xml:space="preserve"> в т.ч. оплата труда и начисления на оплату труда муниципальных служащих (8 человек)</t>
  </si>
  <si>
    <t>Безвозмездные поступления</t>
  </si>
  <si>
    <t xml:space="preserve">Жилищно-коммунальное хозяйство Рз 05 ПР 00 - </t>
  </si>
  <si>
    <t xml:space="preserve">Социальная политика Рз 10 ПР 00 - </t>
  </si>
  <si>
    <t xml:space="preserve">Национальная экономика Рз 04 ПР 00 - </t>
  </si>
  <si>
    <t>Общегосударственные вопросы Рз 01 ПР 00</t>
  </si>
  <si>
    <t>Национальн. безопасность и правоохранит. деятел-ть Рз 03 ПР 00</t>
  </si>
  <si>
    <t>Культура,кинематоргафия Рз 08 Пр 00</t>
  </si>
  <si>
    <t>РАСХОДЫ ВСЕГО</t>
  </si>
  <si>
    <t>96000000000000000</t>
  </si>
  <si>
    <t>Общегосударственные вопросы</t>
  </si>
  <si>
    <t xml:space="preserve">01 </t>
  </si>
  <si>
    <t>Функционирование Правительства РФ,высших исполнительных органов государственной власти субъектов РФ,местных администраций</t>
  </si>
  <si>
    <t>01 04</t>
  </si>
  <si>
    <t>Расходы на обеспечение функций органов местного самоуправления в рамках подпрограммы "Управление муниципальными финансами и муниципальным имуществом" муниципальной программы городского поселения город Бобров "Муниципальное управление и гражданское обществ</t>
  </si>
  <si>
    <t>Расходы на обеспечение функций органов местного самоуправления в рамках подпрограммы "Управление муниципальными финансами и муниципальным имуществом в городском поселении г Бобров" муниципальной программы городского поселения "Муниципальное управление и г</t>
  </si>
  <si>
    <t>01 04 01 1 9201 100</t>
  </si>
  <si>
    <t>Расходы на выплаты персоналу государственных (муниципальных) органов</t>
  </si>
  <si>
    <t>01 04 01 1 9201 120</t>
  </si>
  <si>
    <t>Фонд оплаты труда государственных (муниципальных) органов и  взносы по обязательному социальному страхованию</t>
  </si>
  <si>
    <t>01 04 01 1 9201 121</t>
  </si>
  <si>
    <t>Оплата труда и начисления на оплату труда</t>
  </si>
  <si>
    <t>01 04 01 1 9201 121 210</t>
  </si>
  <si>
    <t>Заработная плата</t>
  </si>
  <si>
    <t>01 04 01 1 9201 121 211</t>
  </si>
  <si>
    <t>в т.ч. муниципальные служ</t>
  </si>
  <si>
    <t>не отнесен к муницип служ</t>
  </si>
  <si>
    <t>Начисления на выплаты по оплате труда</t>
  </si>
  <si>
    <t>01 04 01 1 9201 121 213</t>
  </si>
  <si>
    <t>Иные выплаты персоналу государственных (муниципальных) органов за исключением фонда оплаты труда</t>
  </si>
  <si>
    <t>01 04 01 1 9201 122</t>
  </si>
  <si>
    <t>Прочие выплаты</t>
  </si>
  <si>
    <t>01 04 01 1 9201 122 212</t>
  </si>
  <si>
    <t>01 04 01 1 9201 200</t>
  </si>
  <si>
    <t>Иные закупки товаров, работ и услуг для обеспечения государственных (муниципальных) нужд</t>
  </si>
  <si>
    <t>01 04 01 1 9201 240</t>
  </si>
  <si>
    <t>Закупка товаров, работ,  услуг в сфере информационно-коммуникационных технологий</t>
  </si>
  <si>
    <t>01 04 01 1 9201 242</t>
  </si>
  <si>
    <t>Приобретение услуг</t>
  </si>
  <si>
    <t>01 04 01 1 9201 242 220</t>
  </si>
  <si>
    <t>Услуги связи</t>
  </si>
  <si>
    <t>01 04 01 1 9201 242 221</t>
  </si>
  <si>
    <t>Работы, услуги по содержанию имущества</t>
  </si>
  <si>
    <t>01 04 01 1 9201 242 225</t>
  </si>
  <si>
    <t>текущ ремонт картриджа</t>
  </si>
  <si>
    <t>заправка картриджа</t>
  </si>
  <si>
    <t>тех обслуж оргтехники</t>
  </si>
  <si>
    <t>Прочие работы, услуги</t>
  </si>
  <si>
    <t>01 04 01 1 9201 242 226</t>
  </si>
  <si>
    <t xml:space="preserve">программное обеспечение </t>
  </si>
  <si>
    <t>консультант+</t>
  </si>
  <si>
    <t>Поступление нефинансовых активов</t>
  </si>
  <si>
    <t>01 04 01 1 9201 242 300</t>
  </si>
  <si>
    <t>Увеличение стоимости основных средств</t>
  </si>
  <si>
    <t>01 04 01 1 9201 242 310</t>
  </si>
  <si>
    <t>приобретение оборудования:</t>
  </si>
  <si>
    <t>оргтехники</t>
  </si>
  <si>
    <t>Закупка товаров, работ, услуг в целях капитального ремонта государственного  (муниципального) имущества</t>
  </si>
  <si>
    <t>01 04 01 1 9201 243</t>
  </si>
  <si>
    <t>01 04 01 1 9201 243 220</t>
  </si>
  <si>
    <t>01 04 01 1 9201 243 225</t>
  </si>
  <si>
    <t>капитальный ремонт</t>
  </si>
  <si>
    <t>Прочая закупка товаров, работ и услуг для обеспечения государственных (муниципальных) нужд</t>
  </si>
  <si>
    <t>01 04 01 1 9201 244</t>
  </si>
  <si>
    <t>01 04 01 1 9201 244 220</t>
  </si>
  <si>
    <t>Транспортные услуги</t>
  </si>
  <si>
    <t>01 04 01 1 9201 244 222</t>
  </si>
  <si>
    <t>Коммунальные услуги</t>
  </si>
  <si>
    <t>01 04 01 1 9201 244 223</t>
  </si>
  <si>
    <t>отопление</t>
  </si>
  <si>
    <t>электроэнергия</t>
  </si>
  <si>
    <t>водоснабжение и канализация</t>
  </si>
  <si>
    <t>01 04 01 1 9201 244 225</t>
  </si>
  <si>
    <t>тек ремонт зданий</t>
  </si>
  <si>
    <t>оплата содержания в чистоте помещений, дворов</t>
  </si>
  <si>
    <t>01 04 01 1 9201 244 226</t>
  </si>
  <si>
    <t>вневедомств охрана</t>
  </si>
  <si>
    <t>подписка</t>
  </si>
  <si>
    <t>страхование трансп-х средств</t>
  </si>
  <si>
    <t>оплата нотариальных услуг</t>
  </si>
  <si>
    <t>объявление в газете "Звезда"</t>
  </si>
  <si>
    <t>услуги БТИ</t>
  </si>
  <si>
    <t>повышение квалификации</t>
  </si>
  <si>
    <t>Услуги банка</t>
  </si>
  <si>
    <t>Прочие расходы</t>
  </si>
  <si>
    <t>01 04 01 1 9201 244 290</t>
  </si>
  <si>
    <t>приобретение грамот</t>
  </si>
  <si>
    <t>01 04 01 1 9201 244 300</t>
  </si>
  <si>
    <t>01 04 01 1 9201 244 310</t>
  </si>
  <si>
    <t>приобретение оборудования</t>
  </si>
  <si>
    <t>Увеличение стоимости материальных запасов</t>
  </si>
  <si>
    <t>01 04 01 1 9201 244 340</t>
  </si>
  <si>
    <t>в т.ч гсм</t>
  </si>
  <si>
    <t xml:space="preserve">хоз.материалы </t>
  </si>
  <si>
    <t>канцелярские товары</t>
  </si>
  <si>
    <t xml:space="preserve">запчасти </t>
  </si>
  <si>
    <t>приобретение бланков</t>
  </si>
  <si>
    <t>01 04 01 1 9201 800</t>
  </si>
  <si>
    <t>Уплата налогов, сборов и иных платежей</t>
  </si>
  <si>
    <t>01 04 01 1 9201 850</t>
  </si>
  <si>
    <t>Уплата налога на имущество организаций и земельного налога</t>
  </si>
  <si>
    <t>01 04 01 1 9201 851</t>
  </si>
  <si>
    <t>01 04 01 1 9201 851 290</t>
  </si>
  <si>
    <t>уплата налога на имущество организаций</t>
  </si>
  <si>
    <t>Уплата прочих налогов, сборов и иных платежей</t>
  </si>
  <si>
    <t>01 04 01 1 9201 852</t>
  </si>
  <si>
    <t>01 04 01 1 9201 852 290</t>
  </si>
  <si>
    <t>уплата госпошлины</t>
  </si>
  <si>
    <t>уплата штрафов,пеней за несвоевременную уплату налогов и сборов</t>
  </si>
  <si>
    <t>Членские взносы</t>
  </si>
  <si>
    <t>Расходы на обеспечение деятельности главы администрации в рамках подпрограммы "Управление муниципальными финансами и муниципальным имуществом" муниципальной программы городского поселения город Бобров "Муниципальное управление и гражданское общество"</t>
  </si>
  <si>
    <t xml:space="preserve">01 04 01 1 9202 </t>
  </si>
  <si>
    <t>Расходы на обеспечение деятельности главы администрации в рамках подпрограммы "Управление муниципальными финансами и муниципальным имуществом" муниципальной программы городского поселения город Бобров "Муниципальное управление и гражданское общество" (Рас</t>
  </si>
  <si>
    <t>01 04 01 1 9202 100</t>
  </si>
  <si>
    <t>01 04 01 1 9202 120</t>
  </si>
  <si>
    <t>01 04 01 1 9202 121</t>
  </si>
  <si>
    <t>заработная плата и начисления на  выплаты по оплате труда</t>
  </si>
  <si>
    <t>01 04 01 1 9202 121 210</t>
  </si>
  <si>
    <t>01 04 01 1 9202 121 211</t>
  </si>
  <si>
    <t>01 04 01 1 9202 121 213</t>
  </si>
  <si>
    <t>Иные выплаты персоналу государственных (муниципальных) органов, за исключением фонда оплаты труда</t>
  </si>
  <si>
    <t>01 04 01 1 9202 122</t>
  </si>
  <si>
    <t>01 04 01 1 9202 122 212</t>
  </si>
  <si>
    <t>Расходы на обеспечение деятельности главы администрации в рамках подпрограммы "Управление муниципальными финансами и муниципальным имуществом" муниципальной программы городского поселения город Бобров "Муниципальное управление и гражданское общество" (Зак</t>
  </si>
  <si>
    <t>01 04 01 1 9202 200</t>
  </si>
  <si>
    <t>Иные закупки  товаров, работ и услуг для обеспечения государственных (муниципальных) нужд</t>
  </si>
  <si>
    <t>01 04 01 1 9202 240</t>
  </si>
  <si>
    <t>Закупка товаров, работ, услуг в сфере информационно-коммуникационных технологий</t>
  </si>
  <si>
    <t>01 04 01 1 9202 242</t>
  </si>
  <si>
    <t>01 04 01 1 9202 242 220</t>
  </si>
  <si>
    <t>01 04 01 1 9202 242 221</t>
  </si>
  <si>
    <t>01 04 01 1 9202 244</t>
  </si>
  <si>
    <t>01 04 01 1 9202 244 220</t>
  </si>
  <si>
    <t>01 04 01 1 9202 244 222</t>
  </si>
  <si>
    <t>01 04 01 1 9202 244 226</t>
  </si>
  <si>
    <t>найм жилого помещения</t>
  </si>
  <si>
    <t>курсы пов.квалификации</t>
  </si>
  <si>
    <t>Резервные фонды</t>
  </si>
  <si>
    <t>01 11</t>
  </si>
  <si>
    <t>Резервные фонды местных администраций (финансовое обеспечение непредвиденных расходов) в рамках подпрограммы "Управление муниципальными финансами в поселении" муниципальной программы поселения "Муниципальное управление и гражданское общество" ( Иные бюдже</t>
  </si>
  <si>
    <t>01 11 01 3 9054 800</t>
  </si>
  <si>
    <t>Резервные средства</t>
  </si>
  <si>
    <t>01 11 01 3 9054 870</t>
  </si>
  <si>
    <t>прочие расходы</t>
  </si>
  <si>
    <t>01 11 01 3 9054 870 290</t>
  </si>
  <si>
    <t>Резервный фонд городского поселения город Бобров (проведение аварийно-востановительных работ и иных мероприятий, связанных с предупреждением и ликвидацией  последствий стихийных бедствий и других чрезвычайных ситуаций ) в рамках подпрограммы "Управление м</t>
  </si>
  <si>
    <t>01 11 01 0 9057 800</t>
  </si>
  <si>
    <t>01 11 01 1 9057 870</t>
  </si>
  <si>
    <t>01 11 01 1 9057 870 290</t>
  </si>
  <si>
    <t>Другие общегосударственные вопросы</t>
  </si>
  <si>
    <t>01 13</t>
  </si>
  <si>
    <t>01 13 01 01 9201</t>
  </si>
  <si>
    <t>Расходы на обеспечение функций органов местного самоуправления  в рамках подпрограммы "Управление муниципальными финансами и муниципальным имуществом " муниципальной программы городского поселения город Бобров "Муниципальное управление и гражданское общес</t>
  </si>
  <si>
    <t>01 13 01 1 9201 200</t>
  </si>
  <si>
    <t xml:space="preserve">01 13 01 1 9201 240 </t>
  </si>
  <si>
    <t>Прочая закупка товаров, работ и услуг для государственных (муниципальных) нужд</t>
  </si>
  <si>
    <t>01 13 01 1 9201 244</t>
  </si>
  <si>
    <t>01 13 01 1 9201 244 220</t>
  </si>
  <si>
    <t>01 13 01 1 9201 244 223</t>
  </si>
  <si>
    <t>отопление (пустующая кварт)</t>
  </si>
  <si>
    <t>01 13 01 1 9201 244 225</t>
  </si>
  <si>
    <t>текущий ремонт зданий</t>
  </si>
  <si>
    <t>тех осмотр</t>
  </si>
  <si>
    <t xml:space="preserve">Прочие работы, услуги </t>
  </si>
  <si>
    <t>01 13 01 1 9201 244 226</t>
  </si>
  <si>
    <t>внештатный фонд</t>
  </si>
  <si>
    <t>монтаж электроснабжения</t>
  </si>
  <si>
    <t>01 13 01 1 9201 244 300</t>
  </si>
  <si>
    <t>01 13 01 1 9201 244 310</t>
  </si>
  <si>
    <t xml:space="preserve">приоб оборудования </t>
  </si>
  <si>
    <t>01 13 01 1 9201 244 340</t>
  </si>
  <si>
    <t>запчасти к газов оборудов</t>
  </si>
  <si>
    <t xml:space="preserve">Расходы на выполнение других расходных обязательств в рамках подпрограммы "Управление муниципальными финансами и муниципальным имуществом" муниципальной программы городского поселения город Бобров "Муниципальное управление и гражданское общество" (092) </t>
  </si>
  <si>
    <t xml:space="preserve">01 13 01 1 9020 </t>
  </si>
  <si>
    <t>Расходы на выполнение других расходных обязательств в рамках подпрограммы "Управление муниципальными финансами и муниципальным имуществом" муниципальной программы городского поселения город Бобров "Муниципальное управление и гражданское общество" (Закупка</t>
  </si>
  <si>
    <t>01 13 01 1 9020 200</t>
  </si>
  <si>
    <t>Иные закупки товаров, работ и услуг для муниципальных нужд</t>
  </si>
  <si>
    <t>01 13 01 1 9020 240</t>
  </si>
  <si>
    <t>01 13 01 1 9020 244</t>
  </si>
  <si>
    <t>01 13 01 1 9020 244 220</t>
  </si>
  <si>
    <t>01 13 01 1 9020 244 226</t>
  </si>
  <si>
    <t>куми 10% от услуг (полном)</t>
  </si>
  <si>
    <t>01 13 01 1 9020 400</t>
  </si>
  <si>
    <t>Бюджетные инвестиции</t>
  </si>
  <si>
    <t>01 13 01 1 9020 410</t>
  </si>
  <si>
    <t>Бюджетные инвестиции на приобретение объектов недвижимого имущества в государственную (муниципальную) собственность</t>
  </si>
  <si>
    <t>01 13 01 1 9020 412</t>
  </si>
  <si>
    <t>01 13 01 1 9020 412 300</t>
  </si>
  <si>
    <t>01 13 01 1 9020 412 310</t>
  </si>
  <si>
    <t>03</t>
  </si>
  <si>
    <t>Другие вопросы в области национальной безопасности и правоохранительной деятельности</t>
  </si>
  <si>
    <t>03 14</t>
  </si>
  <si>
    <t xml:space="preserve">Мероприятия в сфере защиты населения от чрезвычайных ситуаций и пожаров в рамках подпрограммы "Развитие и модернизация населения от угроз чрезвычайных ситуаций и пожаров" муниципальной программы городского поселения город Бобров "Муниципальное управление </t>
  </si>
  <si>
    <t>03 14 01 2 9143 200</t>
  </si>
  <si>
    <t xml:space="preserve">03 14 01 2 9143 240 </t>
  </si>
  <si>
    <t>03 14 01 2 9143 244</t>
  </si>
  <si>
    <t>03 14 01 2 9143 244 220</t>
  </si>
  <si>
    <t>03 14 01 2 9143 244 226</t>
  </si>
  <si>
    <t>план действий по ликв ЧС</t>
  </si>
  <si>
    <t>Поступл.нефинанс-х активов</t>
  </si>
  <si>
    <t>03 14 01 2 9143 244 300</t>
  </si>
  <si>
    <t>Увел.стоим.матер.запасов</t>
  </si>
  <si>
    <t>03 14 01 2 9143 244 340</t>
  </si>
  <si>
    <t>приобретение пожарных костюмов</t>
  </si>
  <si>
    <t>Национальная экономика</t>
  </si>
  <si>
    <t>04</t>
  </si>
  <si>
    <t>Сельское хозяйство и рыболовство</t>
  </si>
  <si>
    <t>04 05</t>
  </si>
  <si>
    <t>Мероприятия по улучшению эпизоотического и ветеринарно-санитарного состояния поселения в рамках подпрограммы "Развитие культуры и туризма" муниципальной программы городского поселения город Бобров "Муниципальное управление и гражданское общество" (Закупка</t>
  </si>
  <si>
    <t>04 05 01 3 9032 200</t>
  </si>
  <si>
    <t>04 05 01 3 9032 240</t>
  </si>
  <si>
    <t>04 05 01 3 9032 244</t>
  </si>
  <si>
    <t>Приобретение работ,услуг</t>
  </si>
  <si>
    <t>04 05 01 3 9032 244 220</t>
  </si>
  <si>
    <t>Работы и услуги по содержанию имущества</t>
  </si>
  <si>
    <t>04 05 01 3 9032 244 225</t>
  </si>
  <si>
    <t>услуги по дератизации</t>
  </si>
  <si>
    <t>Прочие работы,услуги</t>
  </si>
  <si>
    <t>04 05 01 3 9032 244 226</t>
  </si>
  <si>
    <t>лаборат исследов почвы</t>
  </si>
  <si>
    <t>Дорожное хозяйство (дорожные фонды)</t>
  </si>
  <si>
    <t>04 09</t>
  </si>
  <si>
    <t>Развитие улично-дорожн. сети (дворовые территории) в рамках подпрограммы "Развитие дорожного хозяйства городского поселения город Бобров" муниципальной программы "Обеспечение доступным и комфортным жильем и коммунальными услугами населения городского посе</t>
  </si>
  <si>
    <t>04 09 02 1 7865 800</t>
  </si>
  <si>
    <t>Субсидии юридическим лицам (кроме некоммерческих организаций ) индивидуальным предпринимателям, физическим лицам</t>
  </si>
  <si>
    <t>04 09 02 1 7865 810</t>
  </si>
  <si>
    <t>Безвозмездные перечисления государственным и муниципальным организациям</t>
  </si>
  <si>
    <t>04 09 02 1 7865 810 241</t>
  </si>
  <si>
    <t>(областн по двор территор)</t>
  </si>
  <si>
    <t>04 09 02 1 9065 800</t>
  </si>
  <si>
    <t>04 09 02 1 9065 810</t>
  </si>
  <si>
    <t>04 09 02 1 9065 810 241</t>
  </si>
  <si>
    <t>(собств по двор территор)</t>
  </si>
  <si>
    <t>Мероприятия по развитию улично-дорожной сети в рамках подпрограммы "Развитие дорожного хозяйства" муниципальной программы городского поселения г Бобров "Обеспечение доступным и комфортным жильем и коммунальными услугами населения городского поселения горо</t>
  </si>
  <si>
    <t xml:space="preserve">04 09 02 1 9129 </t>
  </si>
  <si>
    <t>04 09 02 1 9129 200</t>
  </si>
  <si>
    <t>Иные закупки товаров, работ и услуг для государ-х (мунципальных) нужд</t>
  </si>
  <si>
    <t>04 09 02 1 9129 240</t>
  </si>
  <si>
    <t>Прочая закупка товаров, работ и услуг для обеспечения госуд-х (муниципальных) нужд</t>
  </si>
  <si>
    <t>04 09 02 1 9129 244</t>
  </si>
  <si>
    <t>04 09 02 1 9129 244 220</t>
  </si>
  <si>
    <t xml:space="preserve">Работы, услуги по содержанию имущества  </t>
  </si>
  <si>
    <t>04 09 02 1 9129 244 225</t>
  </si>
  <si>
    <t>ремонт дорог</t>
  </si>
  <si>
    <t>04 09 02 1 9129 244 226</t>
  </si>
  <si>
    <t>тех план по дороге</t>
  </si>
  <si>
    <t>Иные бюджетные ассигнования</t>
  </si>
  <si>
    <t>04 09 02 1 9129 800</t>
  </si>
  <si>
    <t>04 09 02 1 9129 810</t>
  </si>
  <si>
    <t>04 09 02 1 9129 810 241</t>
  </si>
  <si>
    <t>районный бюджет</t>
  </si>
  <si>
    <t>Другие вопросы в обл национальной экономики</t>
  </si>
  <si>
    <t>04 12</t>
  </si>
  <si>
    <t>Мероприятия в области строительства , архитектуры и градостроительства в рамках подпрограммы "Развитие градостроительной деятельности" муниципальной программы городского поселения город Бобров "Обеспечение  доступным и комфортным жильем и коммунальными ус</t>
  </si>
  <si>
    <t>04 12 02 2 9086 200</t>
  </si>
  <si>
    <t>04 12 02 2 9086 240</t>
  </si>
  <si>
    <t>Прочие работы, услуги (собств)</t>
  </si>
  <si>
    <t>архитектору проекты на софинансирование</t>
  </si>
  <si>
    <t>Мероприятия по землеустройству и землепользованию в рамках подпрограммы "Развитие градостроительной деятельности"  муниципальной программы городского поселения город Бобров "Обеспечение  доступным и комфортным жильем и коммунальными услугами населения гор</t>
  </si>
  <si>
    <t>04 12 02 2 9087 200</t>
  </si>
  <si>
    <t>04 12 02 2 9087 240</t>
  </si>
  <si>
    <t>04 12 02 2 9087 244</t>
  </si>
  <si>
    <t>04 12 02 2 9087 244 220</t>
  </si>
  <si>
    <t>04 12 02 2 9087 244 226</t>
  </si>
  <si>
    <t>Жилищно-коммунальное хозяйство</t>
  </si>
  <si>
    <t>05</t>
  </si>
  <si>
    <t>Жилищное хозяйство</t>
  </si>
  <si>
    <t>05 01</t>
  </si>
  <si>
    <t>Обеспечение мероприятий по капитальному ремонту многоквартирных домов за счет средств, поступивших от госкорпорации Фонд содействия реформированию ЖКХ в рамках подпрограммы "Создание условий для обеспечения качественными услугами ЖКХ населения " муниципал</t>
  </si>
  <si>
    <t>05 01 02 3 9501 800</t>
  </si>
  <si>
    <t>05 01 02 3 9501 810</t>
  </si>
  <si>
    <t>безвозмездные перечисления организациям за исключением государственных и муниципальных организаций</t>
  </si>
  <si>
    <t>05 01 02 3 9501 810 242</t>
  </si>
  <si>
    <t>кап ремонт (федер) город</t>
  </si>
  <si>
    <t>Обеспечение мероприятий по переселению граждан из аварийного жилищного фонда за счет средств, поступивших от госкорпораций Фонд содействия реформированию ЖКХ в рамках подпрограммы "Создание условий для обеспечения качественными услугами ЖКХ населения " му</t>
  </si>
  <si>
    <t>05 01 02 3 9502 400</t>
  </si>
  <si>
    <t>05 01 02 3 9502 412</t>
  </si>
  <si>
    <t>05 01 02 3 9502 412 300</t>
  </si>
  <si>
    <t>05 01 02 3 9502 412 310</t>
  </si>
  <si>
    <t>аварийка (федеральн) город</t>
  </si>
  <si>
    <t>в т.ч. остатки 2013г.</t>
  </si>
  <si>
    <t>план 2014(по прогр. 2013г.)</t>
  </si>
  <si>
    <t xml:space="preserve">Обеспечение мероприятий по капитальному ремонту многокварт домов за счет средств бюджетов в рамках подпрограммы  "Создание условий для обеспечения качественными услугами ЖКХ населения " муниципальной программы "Обеспечение доступным и комфортным жильем и </t>
  </si>
  <si>
    <t>05 01 02 3 9601 800</t>
  </si>
  <si>
    <t>05 01 02 3 9601 810</t>
  </si>
  <si>
    <t>05 01 02 3 9601 810 242</t>
  </si>
  <si>
    <t>Обеспечение мероприятий по переселению граждан из аварийного жилищного фонда  за счет средств бюджетов в рамках подпрограммы "Создание условий для обеспечения качественными услугами ЖКХ населения " муниципальной программы "Обеспечение доступным и комфортн</t>
  </si>
  <si>
    <t>05 01 02 3 9602 400</t>
  </si>
  <si>
    <t>05 01 02 3 9602 412</t>
  </si>
  <si>
    <t>05 01 02 3 9602 412 300</t>
  </si>
  <si>
    <t>05 01 02 3 9602 412 310</t>
  </si>
  <si>
    <t>Обеспечение мероприятий по капитальному ремонту многоквартирных домов за счет местного бюджета в рамках  подпрограммы "Создание условий для обеспечения качественными услугами ЖКХ населения " муниципальной программы "Обеспечение доступным и комфортным жиль</t>
  </si>
  <si>
    <t>Обеспечение мероприятий по переселению граждан из аварийного жилищного фонда за счет средств местного бюджета в рамках подпрограммы "Создание условий для обеспечения качественными услугами ЖКХ населения " муниципальной программы "Обеспечение доступным и к</t>
  </si>
  <si>
    <t>Выполнение других расходных обязательств в рамках подпрограммы  "Создание условий для обеспечения качественными услугами ЖКХ населения " муниципальной программы "Обеспечение доступным и комфортным жильем и коммунальными услугами населения городского посел</t>
  </si>
  <si>
    <t>05 01 02 3 9020 200</t>
  </si>
  <si>
    <t>05 01 02 3 9020 240</t>
  </si>
  <si>
    <t>05 01 02 3 9020 244</t>
  </si>
  <si>
    <t>05 01 02 3 9020 244 220</t>
  </si>
  <si>
    <t xml:space="preserve">работы, услуги по содержанию имущества </t>
  </si>
  <si>
    <t>05 01 02 3 9020 244 225</t>
  </si>
  <si>
    <t>б-т города по жилью</t>
  </si>
  <si>
    <t>прочие работы, услуги</t>
  </si>
  <si>
    <t>05 01 02 3 9020 244 226</t>
  </si>
  <si>
    <t>Обеспечение мероприятий по переселению граждан из аварийного жилищного фонда и ремонту тепловых сетей  в рамках подпрограммы "Создание условий для обеспечения качественными услугами ЖКХ населения " муниципальной программы "</t>
  </si>
  <si>
    <t>05 01 02 3 0000</t>
  </si>
  <si>
    <t>Обеспечение мероприятий по переселению граждан из аварийного жилищного фонда и ремонту тепловых сетей за счет средств местного бюджета в рамках подпрограммы "Создание условий для обеспечения качественными услугами ЖКХ населения " муниципальной программы "</t>
  </si>
  <si>
    <t>05 01 02 3 9060 400</t>
  </si>
  <si>
    <t>05 01 02 3 9060 412</t>
  </si>
  <si>
    <t>05 01 02 3 9060 412 300</t>
  </si>
  <si>
    <t>05 01 02 3 9060 412 310</t>
  </si>
  <si>
    <t>Обеспечение муниципальных функций в сфере обеспечения проведения капит ремонта общего имущества в многоквартирных домах в рамках подпрограммы "Создание условий для обеспечения качественными услугами ЖКХ населения " муниципальной программы "Обеспечение дос</t>
  </si>
  <si>
    <t>05 01 02 30 9119 800</t>
  </si>
  <si>
    <t>05 01 02 3 9119 810</t>
  </si>
  <si>
    <t>05 01 02 3 9119 810 242</t>
  </si>
  <si>
    <t>15% за мун квартиры кап рем</t>
  </si>
  <si>
    <t>Коммунальное хозяйство</t>
  </si>
  <si>
    <t>05 02</t>
  </si>
  <si>
    <t>Выполнение других расходных обязательств в рамках подпрограммы "Создание условий для обеспечений качественными услугами ЖКХ населения" муниципальной программы "Обеспечение доступнам и комфортным жильем и коммунальными услугами населения городского поселен</t>
  </si>
  <si>
    <t>05 02 02 3 9020 200</t>
  </si>
  <si>
    <t>05 02 02 3 9020 244</t>
  </si>
  <si>
    <t>05 02 02 3 9020 244 220</t>
  </si>
  <si>
    <t>05 02 02 3 9020 244 225</t>
  </si>
  <si>
    <t>текущ ремон водопров (город)</t>
  </si>
  <si>
    <t>05 02 02 3 9020 244 226</t>
  </si>
  <si>
    <t>проектн работы  город</t>
  </si>
  <si>
    <t>05 02 02 3 9020 244 300</t>
  </si>
  <si>
    <t>05 02 02 3 9020 244 310</t>
  </si>
  <si>
    <t>Благоустройство</t>
  </si>
  <si>
    <t>05 03</t>
  </si>
  <si>
    <t>Расходы областного бюджета на благоустройство дворовых территорий в рамках подпрограммы "Создание условий для обеспечения качественными услугами ЖКХ населения" муниципальной программы "Обеспечение доступным и комфортным жильем и коммунальными услугами нас</t>
  </si>
  <si>
    <t>05 03 02 3 7861 200</t>
  </si>
  <si>
    <t>05 03 02 3 7861 244</t>
  </si>
  <si>
    <t>приобретение услуг</t>
  </si>
  <si>
    <t>05 03 02 3 7861 244 220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</si>
  <si>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</t>
  </si>
  <si>
    <t xml:space="preserve">Налог на доходы физических лиц  в виде фиксированных авансовых платежей с доходов 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</t>
  </si>
  <si>
    <t>01 04 01 1 9201</t>
  </si>
  <si>
    <t>обслуживание сайта</t>
  </si>
  <si>
    <t>проверка смет</t>
  </si>
  <si>
    <t>возврат арбитраж</t>
  </si>
  <si>
    <t>04 12 02 2 9086 540</t>
  </si>
  <si>
    <t>04 12 02 2 9086 540 250</t>
  </si>
  <si>
    <t>04 12 02 2 9086 540 251</t>
  </si>
  <si>
    <t>план 2014(по прогр. 2014г.)</t>
  </si>
  <si>
    <t>аварийка (областные) 2013 год</t>
  </si>
  <si>
    <t>аварийка (областные) 2014 год</t>
  </si>
  <si>
    <t xml:space="preserve">реформ ЖКХ софин (обл.) </t>
  </si>
  <si>
    <t>Выполнение других расходных обязательств в рамках подпрограммы "Обеспечение реализации муниципальной программы " муниципальной программы "Обеспечение доступным и комфортным жильем и коммунальными услугами населения городского поселения г Бобров"  (закупка</t>
  </si>
  <si>
    <t>Доходы (налоговые + неналоговые)</t>
  </si>
  <si>
    <t>Налоговые доходы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</si>
  <si>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</si>
  <si>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</si>
  <si>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</si>
  <si>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</si>
  <si>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</si>
  <si>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</si>
  <si>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</si>
  <si>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</si>
  <si>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</si>
  <si>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доходы,зачисляемые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</si>
  <si>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</si>
  <si>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Прочие безвозмездные поступления в бюджеты городских поселений</t>
  </si>
  <si>
    <t>Всего доходов</t>
  </si>
  <si>
    <t>Наименование доходов</t>
  </si>
  <si>
    <t>Код дохода</t>
  </si>
  <si>
    <t>000 1 01 02010 01 0000 110</t>
  </si>
  <si>
    <t>000 1 01 02020 01 0000 110</t>
  </si>
  <si>
    <t>000 1 01 02030 01 0000 110</t>
  </si>
  <si>
    <t>000 1 01 02040 01 0000 110</t>
  </si>
  <si>
    <t>000 1 05 03010 01 0000 110</t>
  </si>
  <si>
    <t>000 1 06 01030 13 0000 110</t>
  </si>
  <si>
    <t>000 1 06 06033 13 0000 110</t>
  </si>
  <si>
    <t>000 1 06 06043 13 0000 110</t>
  </si>
  <si>
    <t>000 1 11 05013 13 0000 120</t>
  </si>
  <si>
    <t>000 1 11 09045 13 0000 120</t>
  </si>
  <si>
    <t>000 1 14 06013 13 0000 430</t>
  </si>
  <si>
    <t>000 2 00 00000 00 0000 000</t>
  </si>
  <si>
    <t>000 2 02 01001 13 0000  151</t>
  </si>
  <si>
    <t>000 2 07 05030 13 0000 180</t>
  </si>
  <si>
    <t>000 1 17 05050 13 0000 180</t>
  </si>
  <si>
    <t>000 1 16 90050 13 0000 140</t>
  </si>
  <si>
    <t>Увеличение стоим.матер.запасов</t>
  </si>
  <si>
    <t>01 04 01 1 9201 242 340</t>
  </si>
  <si>
    <t>зап.части к оргтехники</t>
  </si>
  <si>
    <t>тех обслуж оборудования(пож. сигн.)</t>
  </si>
  <si>
    <t>другие услуги (криптографич. защита)</t>
  </si>
  <si>
    <t>Обеспечение проведения выборов и референдумов</t>
  </si>
  <si>
    <t>01 07</t>
  </si>
  <si>
    <t>Проведение выборов в представительные органы муниципального образования в рамках подпрограммы "Управление муниципальными финансами и муниципальным имуществом" муниципальной программы поселения "Муниципальное управление и гражданское общество"</t>
  </si>
  <si>
    <t>01 07 01 1 9207 200</t>
  </si>
  <si>
    <t>01 07 01 1 9207 240</t>
  </si>
  <si>
    <t>01 07 01 1 9207 244</t>
  </si>
  <si>
    <t>01 07 01 1 9207 244 290</t>
  </si>
  <si>
    <t>тех.документация</t>
  </si>
  <si>
    <t xml:space="preserve">Расходы на выполнение других расходных обязательств в рамках подпрограммы "Управление муниципальными финансами и муниципальным имуществом" муниципальной программы городского поселения город Бобров "Муниципальное управление и гражданское общество" </t>
  </si>
  <si>
    <t>приобретение квартиры (местный бюджет)</t>
  </si>
  <si>
    <t>Увеличение стоимости непроизведенных активов</t>
  </si>
  <si>
    <t>01 13 01 1 9020 412 330</t>
  </si>
  <si>
    <t>изъятие зем.участка</t>
  </si>
  <si>
    <t>услуги по дезинсекции</t>
  </si>
  <si>
    <t xml:space="preserve">местный бюджет </t>
  </si>
  <si>
    <t>областной бюджет</t>
  </si>
  <si>
    <t>04 12 02 2 0000</t>
  </si>
  <si>
    <t>Закупка товаров, работ и услуг для муниципальных нужд</t>
  </si>
  <si>
    <t>Прочая закупка товаров, работ и услуг для муниципальных нужд</t>
  </si>
  <si>
    <t>благоустройсто сквера(областные)</t>
  </si>
  <si>
    <t>Выполнение других расходных обязательств в рамках подпрограммы "Развитие градостроительной деятельности" муниципальной программы городского поселения город Бобров "Обеспечение доступным и комфортным жильем и коммунальными услугами населения городского пос</t>
  </si>
  <si>
    <t>0412 02 2 9020</t>
  </si>
  <si>
    <t>благоустройсто сквера(местные)</t>
  </si>
  <si>
    <t xml:space="preserve">04 12 02 2 9086 </t>
  </si>
  <si>
    <t>04 12 02 2 9086 244</t>
  </si>
  <si>
    <t>04 12 02 2 9086 244 220</t>
  </si>
  <si>
    <t>04 12 02 2 9086 244 226</t>
  </si>
  <si>
    <t>градостроительный план</t>
  </si>
  <si>
    <t>Землеустройство (межев.зем.уч)</t>
  </si>
  <si>
    <t>кап ремонт (местные)</t>
  </si>
  <si>
    <t>аварийка (областные) 2015 год</t>
  </si>
  <si>
    <t>аварийка (собственные)2015</t>
  </si>
  <si>
    <t>аварийка (собственные)2013 доп.метры</t>
  </si>
  <si>
    <t>аварийка (собственные)2014 доп.метры</t>
  </si>
  <si>
    <t>обследование домовладений</t>
  </si>
  <si>
    <t>реформ ЖКХ софин с обл (мест) 2015</t>
  </si>
  <si>
    <t>05 01 02 3 7876</t>
  </si>
  <si>
    <t>05 01 02 3 7876 412 310</t>
  </si>
  <si>
    <t>реформ ЖКХ софин (обл.) 2015</t>
  </si>
  <si>
    <t>ремонт котельных       (район)</t>
  </si>
  <si>
    <t>ремонт котельных      (город)</t>
  </si>
  <si>
    <t>Госуд. программа ВО "Энергоэффективность и развитие энергетики" на 2014г.</t>
  </si>
  <si>
    <t>05 03 02 4 7867 200</t>
  </si>
  <si>
    <t>05 03 02 4 7867 244</t>
  </si>
  <si>
    <t>05 03 02 4 7867 244 220</t>
  </si>
  <si>
    <t>05 03 02 4 7867 244 223</t>
  </si>
  <si>
    <t>водопровод (районные)</t>
  </si>
  <si>
    <t>Отчет об исполнении  доходной части бюджета городского поселения город Бобров Бобровского муниципального района Воронежской области за 2 квартал 2015 года</t>
  </si>
  <si>
    <t>Исполнено на     01.07.2015г.</t>
  </si>
  <si>
    <t>Дотации бюджетам городских поселений на поддержку мер по обеспечению сбалансированности бюджетов</t>
  </si>
  <si>
    <t>000 2 02 01003 13 0000  151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</si>
  <si>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</si>
  <si>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Прочие субсидии бюджетам городских поселений</t>
  </si>
  <si>
    <t xml:space="preserve">000 2 02 02999 13 0000 151 </t>
  </si>
  <si>
    <t>000 2 02 02089 13 0002 151</t>
  </si>
  <si>
    <t>аттестация рабочих мест</t>
  </si>
  <si>
    <t>приобретение нежилого помещения(местный бюджет)</t>
  </si>
  <si>
    <t>Расходы на благоустройство мест массового отдыха населения городского поселения в рамках подпрограммы "Развитие градостроительной деятельности" муниципальной программы городского поселения город Бобров "Обеспечение доступным и комфортным жильем и коммунал</t>
  </si>
  <si>
    <t>04 12 02 2 7852</t>
  </si>
  <si>
    <t>04 12 02 2 7852 200</t>
  </si>
  <si>
    <t>04 12 02 2 7852 240</t>
  </si>
  <si>
    <t>04 12 02 2 7852 244</t>
  </si>
  <si>
    <t>04 12 02 2 7852 244 220</t>
  </si>
  <si>
    <t>04 12 02 2 7852 244 225</t>
  </si>
  <si>
    <t>04 12 02 2 9020 200</t>
  </si>
  <si>
    <t>04 12 02 2 9020 240</t>
  </si>
  <si>
    <t>04 12 02 2 9020 244</t>
  </si>
  <si>
    <t>04 12 02 2 9020 244 220</t>
  </si>
  <si>
    <t>04 12 02 2 9020 244 225</t>
  </si>
  <si>
    <t>благоустройсто сквера(районные)</t>
  </si>
  <si>
    <t>проектная документация (сквер)</t>
  </si>
  <si>
    <t>04 12 02 2 9020 244 226</t>
  </si>
  <si>
    <t>Софинансирование разницы в расселяемых и предоставляемых площадях при переселении граждан из аварийного жилищного фонда  в рамках подпрограммы "Создание условий для обеспечения качественными услугами ЖКХ населения " муниципальной программы "Обеспечение до</t>
  </si>
  <si>
    <t>приобрет оборуд  (город)</t>
  </si>
  <si>
    <t xml:space="preserve">дворовые террит (областные) </t>
  </si>
  <si>
    <t xml:space="preserve">дворовые террит (собственные) </t>
  </si>
  <si>
    <t>проч мероприят по благоуст (местные)</t>
  </si>
  <si>
    <t>проч мероприят по благоуст (районные)</t>
  </si>
  <si>
    <t>теплотрасса (районные)</t>
  </si>
  <si>
    <t>Национальн. безопасность и правоохранит. Деятельность</t>
  </si>
  <si>
    <t>кассовое исполнение на 01.07.2015г.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</si>
</sst>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_ ;\-#,##0.00\ "/>
    <numFmt numFmtId="170" formatCode="#,##0.0_ ;\-#,##0.0\ "/>
  </numFmts>
  <fonts count="40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color indexed="10"/>
      <name val="Arial Cyr"/>
      <family val="2"/>
    </font>
    <font>
      <i/>
      <sz val="10"/>
      <name val="Arial Cyr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ill="0" applyBorder="0" applyAlignment="0" applyProtection="0"/>
    <xf numFmtId="0" fontId="3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4" fillId="24" borderId="0" xfId="0" applyFont="1" applyFill="1" applyBorder="1" applyAlignment="1">
      <alignment horizontal="right"/>
    </xf>
    <xf numFmtId="2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left" wrapText="1"/>
    </xf>
    <xf numFmtId="168" fontId="12" fillId="0" borderId="10" xfId="0" applyNumberFormat="1" applyFont="1" applyBorder="1" applyAlignment="1">
      <alignment horizontal="right" wrapText="1"/>
    </xf>
    <xf numFmtId="168" fontId="37" fillId="0" borderId="10" xfId="0" applyNumberFormat="1" applyFont="1" applyBorder="1" applyAlignment="1">
      <alignment horizontal="right"/>
    </xf>
    <xf numFmtId="168" fontId="13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9" fontId="4" fillId="0" borderId="10" xfId="57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8" fillId="0" borderId="0" xfId="0" applyFont="1" applyAlignment="1">
      <alignment/>
    </xf>
    <xf numFmtId="168" fontId="19" fillId="0" borderId="10" xfId="62" applyNumberFormat="1" applyFont="1" applyFill="1" applyBorder="1" applyAlignment="1">
      <alignment/>
    </xf>
    <xf numFmtId="168" fontId="17" fillId="0" borderId="10" xfId="62" applyNumberFormat="1" applyFill="1" applyBorder="1" applyAlignment="1">
      <alignment/>
    </xf>
    <xf numFmtId="168" fontId="20" fillId="0" borderId="10" xfId="62" applyNumberFormat="1" applyFont="1" applyFill="1" applyBorder="1" applyAlignment="1">
      <alignment/>
    </xf>
    <xf numFmtId="168" fontId="17" fillId="0" borderId="10" xfId="62" applyNumberFormat="1" applyFill="1" applyBorder="1" applyAlignment="1">
      <alignment horizontal="right"/>
    </xf>
    <xf numFmtId="168" fontId="17" fillId="0" borderId="10" xfId="62" applyNumberFormat="1" applyFont="1" applyFill="1" applyBorder="1" applyAlignment="1">
      <alignment/>
    </xf>
    <xf numFmtId="168" fontId="18" fillId="0" borderId="10" xfId="62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2" fillId="0" borderId="0" xfId="0" applyNumberFormat="1" applyFont="1" applyAlignment="1">
      <alignment/>
    </xf>
    <xf numFmtId="168" fontId="3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11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view="pageBreakPreview" zoomScale="70" zoomScaleSheetLayoutView="70" zoomScalePageLayoutView="0" workbookViewId="0" topLeftCell="A1">
      <selection activeCell="D5" sqref="D5"/>
    </sheetView>
  </sheetViews>
  <sheetFormatPr defaultColWidth="9.140625" defaultRowHeight="15"/>
  <cols>
    <col min="1" max="1" width="49.421875" style="0" customWidth="1"/>
    <col min="2" max="2" width="28.00390625" style="0" customWidth="1"/>
    <col min="3" max="3" width="22.28125" style="0" customWidth="1"/>
  </cols>
  <sheetData>
    <row r="1" spans="1:3" ht="117.75" customHeight="1">
      <c r="A1" s="7"/>
      <c r="C1" s="8" t="s">
        <v>4</v>
      </c>
    </row>
    <row r="2" spans="1:3" ht="46.5" customHeight="1">
      <c r="A2" s="66" t="s">
        <v>557</v>
      </c>
      <c r="B2" s="66"/>
      <c r="C2" s="66"/>
    </row>
    <row r="3" spans="1:3" ht="15.75">
      <c r="A3" s="9" t="s">
        <v>106</v>
      </c>
      <c r="B3" s="10"/>
      <c r="C3" s="11" t="s">
        <v>102</v>
      </c>
    </row>
    <row r="4" spans="1:3" ht="37.5" customHeight="1">
      <c r="A4" s="20" t="s">
        <v>487</v>
      </c>
      <c r="B4" s="20" t="s">
        <v>488</v>
      </c>
      <c r="C4" s="21" t="s">
        <v>558</v>
      </c>
    </row>
    <row r="5" spans="1:3" ht="21" customHeight="1">
      <c r="A5" s="24" t="str">
        <f>A35</f>
        <v>Всего доходов</v>
      </c>
      <c r="B5" s="24"/>
      <c r="C5" s="26">
        <f>C35</f>
        <v>115189.29104</v>
      </c>
    </row>
    <row r="6" spans="1:3" ht="42.75" customHeight="1">
      <c r="A6" s="16" t="s">
        <v>472</v>
      </c>
      <c r="B6" s="29" t="s">
        <v>107</v>
      </c>
      <c r="C6" s="27">
        <f>C7+C23</f>
        <v>28706.67</v>
      </c>
    </row>
    <row r="7" spans="1:3" ht="16.5" customHeight="1">
      <c r="A7" s="16" t="s">
        <v>473</v>
      </c>
      <c r="B7" s="29"/>
      <c r="C7" s="27">
        <f>C8+C13+C18+C19+C20</f>
        <v>23036.999999999996</v>
      </c>
    </row>
    <row r="8" spans="1:3" ht="13.5" customHeight="1">
      <c r="A8" s="25" t="s">
        <v>108</v>
      </c>
      <c r="B8" s="29" t="s">
        <v>109</v>
      </c>
      <c r="C8" s="27">
        <f>C9+C10+C11+C12</f>
        <v>8527.3</v>
      </c>
    </row>
    <row r="9" spans="1:3" ht="112.5" customHeight="1">
      <c r="A9" s="17" t="s">
        <v>110</v>
      </c>
      <c r="B9" s="30" t="s">
        <v>489</v>
      </c>
      <c r="C9" s="28">
        <v>8426.9</v>
      </c>
    </row>
    <row r="10" spans="1:3" ht="108.75" customHeight="1">
      <c r="A10" s="18" t="s">
        <v>458</v>
      </c>
      <c r="B10" s="30" t="s">
        <v>490</v>
      </c>
      <c r="C10" s="28">
        <v>16.8</v>
      </c>
    </row>
    <row r="11" spans="1:3" ht="72.75" customHeight="1">
      <c r="A11" s="17" t="s">
        <v>111</v>
      </c>
      <c r="B11" s="30" t="s">
        <v>491</v>
      </c>
      <c r="C11" s="28">
        <v>62.2</v>
      </c>
    </row>
    <row r="12" spans="1:3" ht="92.25" customHeight="1">
      <c r="A12" s="17" t="s">
        <v>459</v>
      </c>
      <c r="B12" s="30" t="s">
        <v>492</v>
      </c>
      <c r="C12" s="28">
        <v>21.4</v>
      </c>
    </row>
    <row r="13" spans="1:3" ht="51.75" customHeight="1">
      <c r="A13" s="16" t="s">
        <v>112</v>
      </c>
      <c r="B13" s="29" t="s">
        <v>113</v>
      </c>
      <c r="C13" s="27">
        <f>C14+C15+C16+C17</f>
        <v>1361.3999999999999</v>
      </c>
    </row>
    <row r="14" spans="1:3" ht="93.75" customHeight="1">
      <c r="A14" s="17" t="s">
        <v>114</v>
      </c>
      <c r="B14" s="30" t="s">
        <v>115</v>
      </c>
      <c r="C14" s="28">
        <v>442.8</v>
      </c>
    </row>
    <row r="15" spans="1:3" ht="111" customHeight="1">
      <c r="A15" s="17" t="s">
        <v>474</v>
      </c>
      <c r="B15" s="30" t="s">
        <v>116</v>
      </c>
      <c r="C15" s="28">
        <v>12.4</v>
      </c>
    </row>
    <row r="16" spans="1:3" ht="105" customHeight="1">
      <c r="A16" s="17" t="s">
        <v>117</v>
      </c>
      <c r="B16" s="30" t="s">
        <v>118</v>
      </c>
      <c r="C16" s="28">
        <v>944.1</v>
      </c>
    </row>
    <row r="17" spans="1:3" ht="97.5" customHeight="1">
      <c r="A17" s="17" t="s">
        <v>119</v>
      </c>
      <c r="B17" s="30" t="s">
        <v>120</v>
      </c>
      <c r="C17" s="28">
        <v>-37.9</v>
      </c>
    </row>
    <row r="18" spans="1:3" ht="39.75" customHeight="1">
      <c r="A18" s="17" t="s">
        <v>121</v>
      </c>
      <c r="B18" s="30" t="s">
        <v>493</v>
      </c>
      <c r="C18" s="28">
        <v>95.8</v>
      </c>
    </row>
    <row r="19" spans="1:3" ht="66.75" customHeight="1">
      <c r="A19" s="16" t="s">
        <v>475</v>
      </c>
      <c r="B19" s="29" t="s">
        <v>494</v>
      </c>
      <c r="C19" s="27">
        <v>517.4</v>
      </c>
    </row>
    <row r="20" spans="1:3" ht="27" customHeight="1">
      <c r="A20" s="16" t="s">
        <v>122</v>
      </c>
      <c r="B20" s="29" t="s">
        <v>123</v>
      </c>
      <c r="C20" s="27">
        <f>C21+C22</f>
        <v>12535.099999999999</v>
      </c>
    </row>
    <row r="21" spans="1:3" ht="51" customHeight="1">
      <c r="A21" s="17" t="s">
        <v>476</v>
      </c>
      <c r="B21" s="30" t="s">
        <v>495</v>
      </c>
      <c r="C21" s="28">
        <v>8282.3</v>
      </c>
    </row>
    <row r="22" spans="1:3" ht="46.5" customHeight="1">
      <c r="A22" s="18" t="s">
        <v>477</v>
      </c>
      <c r="B22" s="30" t="s">
        <v>496</v>
      </c>
      <c r="C22" s="28">
        <v>4252.8</v>
      </c>
    </row>
    <row r="23" spans="1:3" ht="15">
      <c r="A23" s="16" t="s">
        <v>478</v>
      </c>
      <c r="B23" s="29"/>
      <c r="C23" s="27">
        <f>C24+C25+C26+C27+C28</f>
        <v>5669.67</v>
      </c>
    </row>
    <row r="24" spans="1:3" ht="105" customHeight="1">
      <c r="A24" s="17" t="s">
        <v>479</v>
      </c>
      <c r="B24" s="30" t="s">
        <v>497</v>
      </c>
      <c r="C24" s="28">
        <v>1462.6</v>
      </c>
    </row>
    <row r="25" spans="1:3" ht="111.75" customHeight="1">
      <c r="A25" s="17" t="s">
        <v>480</v>
      </c>
      <c r="B25" s="30" t="s">
        <v>498</v>
      </c>
      <c r="C25" s="28">
        <v>206.4</v>
      </c>
    </row>
    <row r="26" spans="1:3" ht="65.25" customHeight="1">
      <c r="A26" s="17" t="s">
        <v>481</v>
      </c>
      <c r="B26" s="30" t="s">
        <v>499</v>
      </c>
      <c r="C26" s="28">
        <v>3977.5</v>
      </c>
    </row>
    <row r="27" spans="1:3" ht="48" customHeight="1">
      <c r="A27" s="17" t="s">
        <v>482</v>
      </c>
      <c r="B27" s="30" t="s">
        <v>504</v>
      </c>
      <c r="C27" s="28">
        <v>13.4</v>
      </c>
    </row>
    <row r="28" spans="1:3" ht="34.5" customHeight="1">
      <c r="A28" s="17" t="s">
        <v>483</v>
      </c>
      <c r="B28" s="30" t="s">
        <v>503</v>
      </c>
      <c r="C28" s="28">
        <f>9770/1000</f>
        <v>9.77</v>
      </c>
    </row>
    <row r="29" spans="1:3" ht="15">
      <c r="A29" s="16" t="s">
        <v>125</v>
      </c>
      <c r="B29" s="29" t="s">
        <v>500</v>
      </c>
      <c r="C29" s="27">
        <f>C30+C31+C32+C33+C34</f>
        <v>86482.62104</v>
      </c>
    </row>
    <row r="30" spans="1:3" ht="33.75" customHeight="1">
      <c r="A30" s="17" t="s">
        <v>484</v>
      </c>
      <c r="B30" s="30" t="s">
        <v>501</v>
      </c>
      <c r="C30" s="28">
        <v>893.4</v>
      </c>
    </row>
    <row r="31" spans="1:3" ht="51.75" customHeight="1">
      <c r="A31" s="17" t="s">
        <v>559</v>
      </c>
      <c r="B31" s="30" t="s">
        <v>560</v>
      </c>
      <c r="C31" s="28">
        <v>8300</v>
      </c>
    </row>
    <row r="32" spans="1:3" ht="66.75" customHeight="1">
      <c r="A32" s="17" t="s">
        <v>561</v>
      </c>
      <c r="B32" s="30" t="s">
        <v>564</v>
      </c>
      <c r="C32" s="28">
        <f>(14392300.05+35937205.2+5458005.18+4544404.56+11344155.3)/1000</f>
        <v>71676.07029</v>
      </c>
    </row>
    <row r="33" spans="1:3" ht="35.25" customHeight="1">
      <c r="A33" s="17" t="s">
        <v>562</v>
      </c>
      <c r="B33" s="30" t="s">
        <v>563</v>
      </c>
      <c r="C33" s="28">
        <f>(1000000+226308.75+586842)/1000</f>
        <v>1813.15075</v>
      </c>
    </row>
    <row r="34" spans="1:3" ht="33" customHeight="1">
      <c r="A34" s="19" t="s">
        <v>485</v>
      </c>
      <c r="B34" s="31" t="s">
        <v>502</v>
      </c>
      <c r="C34" s="28">
        <f>3800000/1000</f>
        <v>3800</v>
      </c>
    </row>
    <row r="35" spans="1:3" ht="15">
      <c r="A35" s="22" t="s">
        <v>486</v>
      </c>
      <c r="B35" s="23"/>
      <c r="C35" s="27">
        <f>C29+C6</f>
        <v>115189.29104</v>
      </c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  <row r="66" ht="15">
      <c r="A66" s="15"/>
    </row>
    <row r="67" ht="15">
      <c r="A67" s="15"/>
    </row>
    <row r="68" ht="15">
      <c r="A68" s="15"/>
    </row>
    <row r="69" ht="15">
      <c r="A69" s="15"/>
    </row>
    <row r="70" ht="15">
      <c r="A70" s="15"/>
    </row>
    <row r="71" ht="15">
      <c r="A71" s="15"/>
    </row>
  </sheetData>
  <sheetProtection/>
  <mergeCells count="1">
    <mergeCell ref="A2:C2"/>
  </mergeCells>
  <printOptions/>
  <pageMargins left="1.03" right="0.23" top="0.27" bottom="0.28" header="0.28" footer="0.28"/>
  <pageSetup horizontalDpi="600" verticalDpi="600" orientation="portrait" paperSize="9" scale="86" r:id="rId1"/>
  <rowBreaks count="1" manualBreakCount="1">
    <brk id="1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2"/>
  <sheetViews>
    <sheetView view="pageBreakPreview" zoomScale="115" zoomScaleSheetLayoutView="115" zoomScalePageLayoutView="0" workbookViewId="0" topLeftCell="A373">
      <selection activeCell="A2" sqref="A2:C3"/>
    </sheetView>
  </sheetViews>
  <sheetFormatPr defaultColWidth="9.140625" defaultRowHeight="15"/>
  <cols>
    <col min="1" max="1" width="39.421875" style="0" customWidth="1"/>
    <col min="2" max="2" width="22.28125" style="0" customWidth="1"/>
    <col min="3" max="3" width="25.00390625" style="0" customWidth="1"/>
  </cols>
  <sheetData>
    <row r="1" spans="1:3" ht="125.25" customHeight="1">
      <c r="A1" s="2"/>
      <c r="B1" s="3"/>
      <c r="C1" s="4" t="s">
        <v>5</v>
      </c>
    </row>
    <row r="2" spans="1:3" ht="15">
      <c r="A2" s="67" t="s">
        <v>0</v>
      </c>
      <c r="B2" s="68"/>
      <c r="C2" s="69"/>
    </row>
    <row r="3" spans="1:6" ht="36.75" customHeight="1">
      <c r="A3" s="69"/>
      <c r="B3" s="69"/>
      <c r="C3" s="69"/>
      <c r="F3" t="s">
        <v>1</v>
      </c>
    </row>
    <row r="4" spans="1:3" ht="15">
      <c r="A4" s="70"/>
      <c r="B4" s="70"/>
      <c r="C4" s="12" t="s">
        <v>101</v>
      </c>
    </row>
    <row r="5" spans="1:3" ht="34.5" customHeight="1">
      <c r="A5" s="6" t="s">
        <v>105</v>
      </c>
      <c r="B5" s="5" t="s">
        <v>104</v>
      </c>
      <c r="C5" s="5" t="s">
        <v>590</v>
      </c>
    </row>
    <row r="6" spans="1:3" s="54" customFormat="1" ht="15">
      <c r="A6" s="32" t="s">
        <v>132</v>
      </c>
      <c r="B6" s="33" t="s">
        <v>133</v>
      </c>
      <c r="C6" s="56">
        <f>C7+C162+C173+C244+C368+C375</f>
        <v>80904.36113</v>
      </c>
    </row>
    <row r="7" spans="1:3" s="54" customFormat="1" ht="15">
      <c r="A7" s="34" t="s">
        <v>134</v>
      </c>
      <c r="B7" s="33" t="s">
        <v>135</v>
      </c>
      <c r="C7" s="56">
        <f>C8+C116+C123+C111</f>
        <v>6832.633540000001</v>
      </c>
    </row>
    <row r="8" spans="1:3" s="54" customFormat="1" ht="51.75">
      <c r="A8" s="32" t="s">
        <v>136</v>
      </c>
      <c r="B8" s="33" t="s">
        <v>137</v>
      </c>
      <c r="C8" s="56">
        <f>C9+C91</f>
        <v>2633.3773099999994</v>
      </c>
    </row>
    <row r="9" spans="1:3" s="54" customFormat="1" ht="124.5" customHeight="1">
      <c r="A9" s="32" t="s">
        <v>138</v>
      </c>
      <c r="B9" s="33" t="s">
        <v>460</v>
      </c>
      <c r="C9" s="56">
        <f>C10+C24+C81</f>
        <v>2265.9724199999996</v>
      </c>
    </row>
    <row r="10" spans="1:3" ht="102.75">
      <c r="A10" s="35" t="s">
        <v>139</v>
      </c>
      <c r="B10" s="36" t="s">
        <v>140</v>
      </c>
      <c r="C10" s="57">
        <f>C11</f>
        <v>1804.4097799999997</v>
      </c>
    </row>
    <row r="11" spans="1:3" ht="26.25">
      <c r="A11" s="35" t="s">
        <v>141</v>
      </c>
      <c r="B11" s="36" t="s">
        <v>142</v>
      </c>
      <c r="C11" s="57">
        <f>C12+C20</f>
        <v>1804.4097799999997</v>
      </c>
    </row>
    <row r="12" spans="1:3" ht="54.75" customHeight="1">
      <c r="A12" s="35" t="s">
        <v>143</v>
      </c>
      <c r="B12" s="36" t="s">
        <v>144</v>
      </c>
      <c r="C12" s="57">
        <f>C13</f>
        <v>1804.3597799999998</v>
      </c>
    </row>
    <row r="13" spans="1:5" s="55" customFormat="1" ht="26.25">
      <c r="A13" s="34" t="s">
        <v>145</v>
      </c>
      <c r="B13" s="37" t="s">
        <v>146</v>
      </c>
      <c r="C13" s="58">
        <f>C14+C17</f>
        <v>1804.3597799999998</v>
      </c>
      <c r="E13" s="55" t="s">
        <v>3</v>
      </c>
    </row>
    <row r="14" spans="1:5" ht="15">
      <c r="A14" s="35" t="s">
        <v>147</v>
      </c>
      <c r="B14" s="36" t="s">
        <v>148</v>
      </c>
      <c r="C14" s="57">
        <f>C15+C16</f>
        <v>1363.562</v>
      </c>
      <c r="E14" s="65">
        <f>C15+C18+C22+C95</f>
        <v>1745.37819</v>
      </c>
    </row>
    <row r="15" spans="1:3" ht="15">
      <c r="A15" s="35" t="s">
        <v>149</v>
      </c>
      <c r="B15" s="36"/>
      <c r="C15" s="57">
        <f>1068356/1000</f>
        <v>1068.356</v>
      </c>
    </row>
    <row r="16" spans="1:3" ht="15">
      <c r="A16" s="35" t="s">
        <v>150</v>
      </c>
      <c r="B16" s="36"/>
      <c r="C16" s="57">
        <f>295206/1000</f>
        <v>295.206</v>
      </c>
    </row>
    <row r="17" spans="1:3" ht="15">
      <c r="A17" s="35" t="s">
        <v>151</v>
      </c>
      <c r="B17" s="36" t="s">
        <v>152</v>
      </c>
      <c r="C17" s="57">
        <f>C18+C19</f>
        <v>440.79778</v>
      </c>
    </row>
    <row r="18" spans="1:3" ht="15">
      <c r="A18" s="35" t="s">
        <v>149</v>
      </c>
      <c r="B18" s="36"/>
      <c r="C18" s="57">
        <f>315567.3/1000</f>
        <v>315.5673</v>
      </c>
    </row>
    <row r="19" spans="1:3" ht="15">
      <c r="A19" s="35" t="s">
        <v>150</v>
      </c>
      <c r="B19" s="36"/>
      <c r="C19" s="57">
        <f>125230.48/1000</f>
        <v>125.23048</v>
      </c>
    </row>
    <row r="20" spans="1:3" ht="39">
      <c r="A20" s="35" t="s">
        <v>153</v>
      </c>
      <c r="B20" s="36" t="s">
        <v>154</v>
      </c>
      <c r="C20" s="57">
        <f>C21</f>
        <v>0.05</v>
      </c>
    </row>
    <row r="21" spans="1:3" ht="15">
      <c r="A21" s="35" t="s">
        <v>155</v>
      </c>
      <c r="B21" s="36" t="s">
        <v>156</v>
      </c>
      <c r="C21" s="57">
        <f>C22+C23</f>
        <v>0.05</v>
      </c>
    </row>
    <row r="22" spans="1:3" ht="15">
      <c r="A22" s="35" t="s">
        <v>149</v>
      </c>
      <c r="B22" s="36"/>
      <c r="C22" s="57">
        <f>50/1000</f>
        <v>0.05</v>
      </c>
    </row>
    <row r="23" spans="1:3" ht="15">
      <c r="A23" s="35" t="s">
        <v>150</v>
      </c>
      <c r="B23" s="36"/>
      <c r="C23" s="57">
        <v>0</v>
      </c>
    </row>
    <row r="24" spans="1:3" ht="102.75">
      <c r="A24" s="35" t="s">
        <v>139</v>
      </c>
      <c r="B24" s="36" t="s">
        <v>157</v>
      </c>
      <c r="C24" s="57">
        <f>C25</f>
        <v>445.47064</v>
      </c>
    </row>
    <row r="25" spans="1:3" ht="39">
      <c r="A25" s="35" t="s">
        <v>158</v>
      </c>
      <c r="B25" s="36" t="s">
        <v>159</v>
      </c>
      <c r="C25" s="57">
        <f>C26+C43+C47</f>
        <v>445.47064</v>
      </c>
    </row>
    <row r="26" spans="1:3" ht="39">
      <c r="A26" s="35" t="s">
        <v>160</v>
      </c>
      <c r="B26" s="36" t="s">
        <v>161</v>
      </c>
      <c r="C26" s="57">
        <f>C27+C37</f>
        <v>143.72693</v>
      </c>
    </row>
    <row r="27" spans="1:3" ht="15">
      <c r="A27" s="35" t="s">
        <v>162</v>
      </c>
      <c r="B27" s="36" t="s">
        <v>163</v>
      </c>
      <c r="C27" s="57">
        <f>C28+C29+C33</f>
        <v>135.38693</v>
      </c>
    </row>
    <row r="28" spans="1:3" ht="15">
      <c r="A28" s="35" t="s">
        <v>164</v>
      </c>
      <c r="B28" s="36" t="s">
        <v>165</v>
      </c>
      <c r="C28" s="57">
        <f>72521.53/1000</f>
        <v>72.52153</v>
      </c>
    </row>
    <row r="29" spans="1:3" ht="15">
      <c r="A29" s="35" t="s">
        <v>166</v>
      </c>
      <c r="B29" s="36" t="s">
        <v>167</v>
      </c>
      <c r="C29" s="57">
        <f>C30+C31+C32</f>
        <v>27.305</v>
      </c>
    </row>
    <row r="30" spans="1:3" ht="15">
      <c r="A30" s="35" t="s">
        <v>168</v>
      </c>
      <c r="B30" s="36"/>
      <c r="C30" s="57">
        <f>1200/1000</f>
        <v>1.2</v>
      </c>
    </row>
    <row r="31" spans="1:3" ht="15">
      <c r="A31" s="35" t="s">
        <v>169</v>
      </c>
      <c r="B31" s="36"/>
      <c r="C31" s="57">
        <f>2105/1000</f>
        <v>2.105</v>
      </c>
    </row>
    <row r="32" spans="1:3" ht="15">
      <c r="A32" s="35" t="s">
        <v>170</v>
      </c>
      <c r="B32" s="36"/>
      <c r="C32" s="57">
        <f>(8000+8000+8000)/1000</f>
        <v>24</v>
      </c>
    </row>
    <row r="33" spans="1:3" ht="15">
      <c r="A33" s="35" t="s">
        <v>171</v>
      </c>
      <c r="B33" s="36" t="s">
        <v>172</v>
      </c>
      <c r="C33" s="57">
        <f>C34+C35+C36</f>
        <v>35.5604</v>
      </c>
    </row>
    <row r="34" spans="1:3" ht="15">
      <c r="A34" s="35" t="s">
        <v>173</v>
      </c>
      <c r="B34" s="36"/>
      <c r="C34" s="57">
        <v>0</v>
      </c>
    </row>
    <row r="35" spans="1:3" ht="15">
      <c r="A35" s="35" t="s">
        <v>174</v>
      </c>
      <c r="B35" s="36"/>
      <c r="C35" s="57">
        <f>(7112.08+7112.08+7112.08+7112.08+7112.08)/1000</f>
        <v>35.5604</v>
      </c>
    </row>
    <row r="36" spans="1:3" ht="15">
      <c r="A36" s="38" t="s">
        <v>461</v>
      </c>
      <c r="B36" s="39"/>
      <c r="C36" s="57">
        <v>0</v>
      </c>
    </row>
    <row r="37" spans="1:3" ht="15">
      <c r="A37" s="35" t="s">
        <v>175</v>
      </c>
      <c r="B37" s="36" t="s">
        <v>176</v>
      </c>
      <c r="C37" s="57">
        <f>C38+C41</f>
        <v>8.34</v>
      </c>
    </row>
    <row r="38" spans="1:3" ht="15">
      <c r="A38" s="35" t="s">
        <v>177</v>
      </c>
      <c r="B38" s="36" t="s">
        <v>178</v>
      </c>
      <c r="C38" s="57">
        <f>C39</f>
        <v>0</v>
      </c>
    </row>
    <row r="39" spans="1:3" ht="15">
      <c r="A39" s="35" t="s">
        <v>179</v>
      </c>
      <c r="B39" s="36"/>
      <c r="C39" s="57">
        <f>C40</f>
        <v>0</v>
      </c>
    </row>
    <row r="40" spans="1:3" ht="15">
      <c r="A40" s="40" t="s">
        <v>180</v>
      </c>
      <c r="B40" s="36"/>
      <c r="C40" s="57">
        <v>0</v>
      </c>
    </row>
    <row r="41" spans="1:3" ht="15">
      <c r="A41" s="41" t="s">
        <v>505</v>
      </c>
      <c r="B41" s="36" t="s">
        <v>506</v>
      </c>
      <c r="C41" s="57">
        <f>C42</f>
        <v>8.34</v>
      </c>
    </row>
    <row r="42" spans="1:3" ht="15">
      <c r="A42" s="41" t="s">
        <v>507</v>
      </c>
      <c r="B42" s="36"/>
      <c r="C42" s="57">
        <f>(1200+7140)/1000</f>
        <v>8.34</v>
      </c>
    </row>
    <row r="43" spans="1:3" ht="39">
      <c r="A43" s="35" t="s">
        <v>181</v>
      </c>
      <c r="B43" s="36" t="s">
        <v>182</v>
      </c>
      <c r="C43" s="57">
        <f>C44</f>
        <v>0</v>
      </c>
    </row>
    <row r="44" spans="1:3" ht="15">
      <c r="A44" s="35" t="s">
        <v>162</v>
      </c>
      <c r="B44" s="36" t="s">
        <v>183</v>
      </c>
      <c r="C44" s="57">
        <f>C45</f>
        <v>0</v>
      </c>
    </row>
    <row r="45" spans="1:3" ht="15">
      <c r="A45" s="35" t="s">
        <v>166</v>
      </c>
      <c r="B45" s="36" t="s">
        <v>184</v>
      </c>
      <c r="C45" s="57">
        <f>C46</f>
        <v>0</v>
      </c>
    </row>
    <row r="46" spans="1:3" ht="15">
      <c r="A46" s="35" t="s">
        <v>185</v>
      </c>
      <c r="B46" s="36"/>
      <c r="C46" s="57">
        <v>0</v>
      </c>
    </row>
    <row r="47" spans="1:3" ht="39">
      <c r="A47" s="35" t="s">
        <v>186</v>
      </c>
      <c r="B47" s="36" t="s">
        <v>187</v>
      </c>
      <c r="C47" s="57">
        <f>C48+C70+C72</f>
        <v>301.74370999999996</v>
      </c>
    </row>
    <row r="48" spans="1:3" ht="15">
      <c r="A48" s="35" t="s">
        <v>162</v>
      </c>
      <c r="B48" s="36" t="s">
        <v>188</v>
      </c>
      <c r="C48" s="57">
        <f>C49+C50+C54+C58</f>
        <v>207.35309999999998</v>
      </c>
    </row>
    <row r="49" spans="1:3" ht="15">
      <c r="A49" s="35" t="s">
        <v>189</v>
      </c>
      <c r="B49" s="36" t="s">
        <v>190</v>
      </c>
      <c r="C49" s="57">
        <v>0</v>
      </c>
    </row>
    <row r="50" spans="1:3" ht="15">
      <c r="A50" s="35" t="s">
        <v>191</v>
      </c>
      <c r="B50" s="36" t="s">
        <v>192</v>
      </c>
      <c r="C50" s="57">
        <f>C51+C52+C53</f>
        <v>79.33869</v>
      </c>
    </row>
    <row r="51" spans="1:3" ht="15">
      <c r="A51" s="35" t="s">
        <v>193</v>
      </c>
      <c r="B51" s="36"/>
      <c r="C51" s="57">
        <f>(40572.06+14864.26+5236.27)/1000</f>
        <v>60.67259</v>
      </c>
    </row>
    <row r="52" spans="1:3" ht="15">
      <c r="A52" s="35" t="s">
        <v>194</v>
      </c>
      <c r="B52" s="36"/>
      <c r="C52" s="57">
        <f>17107.9/1000</f>
        <v>17.1079</v>
      </c>
    </row>
    <row r="53" spans="1:3" ht="15">
      <c r="A53" s="35" t="s">
        <v>195</v>
      </c>
      <c r="B53" s="36"/>
      <c r="C53" s="57">
        <f>1558.2/1000</f>
        <v>1.5582</v>
      </c>
    </row>
    <row r="54" spans="1:3" ht="15">
      <c r="A54" s="35" t="s">
        <v>166</v>
      </c>
      <c r="B54" s="36" t="s">
        <v>196</v>
      </c>
      <c r="C54" s="57">
        <f>C55+C56+C57</f>
        <v>5.48852</v>
      </c>
    </row>
    <row r="55" spans="1:3" ht="15">
      <c r="A55" s="35" t="s">
        <v>197</v>
      </c>
      <c r="B55" s="36"/>
      <c r="C55" s="57">
        <v>0</v>
      </c>
    </row>
    <row r="56" spans="1:3" ht="26.25">
      <c r="A56" s="35" t="s">
        <v>198</v>
      </c>
      <c r="B56" s="36"/>
      <c r="C56" s="57">
        <f>488.52/1000</f>
        <v>0.48851999999999995</v>
      </c>
    </row>
    <row r="57" spans="1:3" ht="15">
      <c r="A57" s="42" t="s">
        <v>508</v>
      </c>
      <c r="B57" s="36"/>
      <c r="C57" s="57">
        <f>(2000+2000+1000)/1000</f>
        <v>5</v>
      </c>
    </row>
    <row r="58" spans="1:3" ht="15">
      <c r="A58" s="35" t="s">
        <v>171</v>
      </c>
      <c r="B58" s="36" t="s">
        <v>199</v>
      </c>
      <c r="C58" s="57">
        <f>C68+C67+C66+C65+C64+C63+C62+C61+C60+C59</f>
        <v>122.52588999999999</v>
      </c>
    </row>
    <row r="59" spans="1:3" ht="15">
      <c r="A59" s="35" t="s">
        <v>200</v>
      </c>
      <c r="B59" s="36"/>
      <c r="C59" s="57">
        <f>(5220+2610+2610+2610+2610)/1000</f>
        <v>15.66</v>
      </c>
    </row>
    <row r="60" spans="1:3" ht="15">
      <c r="A60" s="35" t="s">
        <v>201</v>
      </c>
      <c r="B60" s="36"/>
      <c r="C60" s="57">
        <f>2182.2/1000</f>
        <v>2.1822</v>
      </c>
    </row>
    <row r="61" spans="1:3" ht="15">
      <c r="A61" s="35" t="s">
        <v>202</v>
      </c>
      <c r="B61" s="36"/>
      <c r="C61" s="57">
        <v>0</v>
      </c>
    </row>
    <row r="62" spans="1:3" ht="15">
      <c r="A62" s="35" t="s">
        <v>203</v>
      </c>
      <c r="B62" s="36"/>
      <c r="C62" s="57">
        <v>0</v>
      </c>
    </row>
    <row r="63" spans="1:3" ht="15">
      <c r="A63" s="35" t="s">
        <v>565</v>
      </c>
      <c r="B63" s="36"/>
      <c r="C63" s="57">
        <f>22000/1000</f>
        <v>22</v>
      </c>
    </row>
    <row r="64" spans="1:3" ht="15">
      <c r="A64" s="35" t="s">
        <v>204</v>
      </c>
      <c r="B64" s="36"/>
      <c r="C64" s="57">
        <f>(15105+45200.9+15525)/1000</f>
        <v>75.8309</v>
      </c>
    </row>
    <row r="65" spans="1:3" ht="15">
      <c r="A65" s="35" t="s">
        <v>205</v>
      </c>
      <c r="B65" s="36"/>
      <c r="C65" s="57">
        <v>0</v>
      </c>
    </row>
    <row r="66" spans="1:3" ht="15">
      <c r="A66" s="42" t="s">
        <v>509</v>
      </c>
      <c r="B66" s="36"/>
      <c r="C66" s="57">
        <f>3700/1000</f>
        <v>3.7</v>
      </c>
    </row>
    <row r="67" spans="1:3" ht="15">
      <c r="A67" s="35" t="s">
        <v>206</v>
      </c>
      <c r="B67" s="36"/>
      <c r="C67" s="57">
        <v>0</v>
      </c>
    </row>
    <row r="68" spans="1:3" ht="15">
      <c r="A68" s="35" t="s">
        <v>207</v>
      </c>
      <c r="B68" s="36"/>
      <c r="C68" s="57">
        <f>(1208.2+516.26+434.56+516.92+476.85)/1000</f>
        <v>3.15279</v>
      </c>
    </row>
    <row r="69" spans="1:3" ht="15">
      <c r="A69" s="35" t="s">
        <v>259</v>
      </c>
      <c r="B69" s="36"/>
      <c r="C69" s="57">
        <v>0</v>
      </c>
    </row>
    <row r="70" spans="1:3" ht="15">
      <c r="A70" s="35" t="s">
        <v>208</v>
      </c>
      <c r="B70" s="36" t="s">
        <v>209</v>
      </c>
      <c r="C70" s="57">
        <f>C71</f>
        <v>0</v>
      </c>
    </row>
    <row r="71" spans="1:3" ht="15">
      <c r="A71" s="35" t="s">
        <v>210</v>
      </c>
      <c r="B71" s="36"/>
      <c r="C71" s="57">
        <v>0</v>
      </c>
    </row>
    <row r="72" spans="1:3" ht="15">
      <c r="A72" s="35" t="s">
        <v>175</v>
      </c>
      <c r="B72" s="36" t="s">
        <v>211</v>
      </c>
      <c r="C72" s="57">
        <f>C73+C75</f>
        <v>94.39061</v>
      </c>
    </row>
    <row r="73" spans="1:3" ht="15">
      <c r="A73" s="35" t="s">
        <v>177</v>
      </c>
      <c r="B73" s="36" t="s">
        <v>212</v>
      </c>
      <c r="C73" s="57">
        <f>C74</f>
        <v>0</v>
      </c>
    </row>
    <row r="74" spans="1:3" ht="15">
      <c r="A74" s="35" t="s">
        <v>213</v>
      </c>
      <c r="B74" s="36"/>
      <c r="C74" s="57">
        <v>0</v>
      </c>
    </row>
    <row r="75" spans="1:3" ht="26.25">
      <c r="A75" s="35" t="s">
        <v>214</v>
      </c>
      <c r="B75" s="36" t="s">
        <v>215</v>
      </c>
      <c r="C75" s="57">
        <f>C76+C77+C78+C79+C80</f>
        <v>94.39061</v>
      </c>
    </row>
    <row r="76" spans="1:3" ht="15">
      <c r="A76" s="35" t="s">
        <v>216</v>
      </c>
      <c r="B76" s="36"/>
      <c r="C76" s="57">
        <f>(9349.2+14020+12760+12871+12830)/1000</f>
        <v>61.8302</v>
      </c>
    </row>
    <row r="77" spans="1:3" ht="15">
      <c r="A77" s="35" t="s">
        <v>217</v>
      </c>
      <c r="B77" s="36"/>
      <c r="C77" s="57">
        <v>0</v>
      </c>
    </row>
    <row r="78" spans="1:3" ht="15">
      <c r="A78" s="35" t="s">
        <v>218</v>
      </c>
      <c r="B78" s="36"/>
      <c r="C78" s="57">
        <f>25900.41/1000</f>
        <v>25.90041</v>
      </c>
    </row>
    <row r="79" spans="1:3" ht="15">
      <c r="A79" s="35" t="s">
        <v>219</v>
      </c>
      <c r="B79" s="36"/>
      <c r="C79" s="57">
        <f>3560/1000</f>
        <v>3.56</v>
      </c>
    </row>
    <row r="80" spans="1:3" ht="15">
      <c r="A80" s="35" t="s">
        <v>220</v>
      </c>
      <c r="B80" s="36"/>
      <c r="C80" s="57">
        <f>(1500+1600)/1000</f>
        <v>3.1</v>
      </c>
    </row>
    <row r="81" spans="1:3" ht="118.5" customHeight="1">
      <c r="A81" s="35" t="s">
        <v>139</v>
      </c>
      <c r="B81" s="36" t="s">
        <v>221</v>
      </c>
      <c r="C81" s="57">
        <f>C82</f>
        <v>16.092</v>
      </c>
    </row>
    <row r="82" spans="1:3" ht="15">
      <c r="A82" s="35" t="s">
        <v>222</v>
      </c>
      <c r="B82" s="36" t="s">
        <v>223</v>
      </c>
      <c r="C82" s="57">
        <f>C83+C86</f>
        <v>16.092</v>
      </c>
    </row>
    <row r="83" spans="1:3" ht="26.25">
      <c r="A83" s="35" t="s">
        <v>224</v>
      </c>
      <c r="B83" s="36" t="s">
        <v>225</v>
      </c>
      <c r="C83" s="57">
        <f>C84</f>
        <v>1.674</v>
      </c>
    </row>
    <row r="84" spans="1:3" ht="15">
      <c r="A84" s="35" t="s">
        <v>208</v>
      </c>
      <c r="B84" s="36" t="s">
        <v>226</v>
      </c>
      <c r="C84" s="57">
        <f>C85</f>
        <v>1.674</v>
      </c>
    </row>
    <row r="85" spans="1:3" ht="15">
      <c r="A85" s="35" t="s">
        <v>227</v>
      </c>
      <c r="B85" s="36"/>
      <c r="C85" s="57">
        <f>(730+944)/1000</f>
        <v>1.674</v>
      </c>
    </row>
    <row r="86" spans="1:3" ht="26.25">
      <c r="A86" s="35" t="s">
        <v>228</v>
      </c>
      <c r="B86" s="36" t="s">
        <v>229</v>
      </c>
      <c r="C86" s="57">
        <f>C87</f>
        <v>14.418</v>
      </c>
    </row>
    <row r="87" spans="1:3" ht="15">
      <c r="A87" s="35" t="s">
        <v>208</v>
      </c>
      <c r="B87" s="36" t="s">
        <v>230</v>
      </c>
      <c r="C87" s="57">
        <f>C88+C89+C90</f>
        <v>14.418</v>
      </c>
    </row>
    <row r="88" spans="1:3" ht="15">
      <c r="A88" s="35" t="s">
        <v>231</v>
      </c>
      <c r="B88" s="33"/>
      <c r="C88" s="57">
        <v>0</v>
      </c>
    </row>
    <row r="89" spans="1:3" ht="26.25">
      <c r="A89" s="35" t="s">
        <v>232</v>
      </c>
      <c r="B89" s="36"/>
      <c r="C89" s="57">
        <v>0</v>
      </c>
    </row>
    <row r="90" spans="1:3" ht="15">
      <c r="A90" s="35" t="s">
        <v>233</v>
      </c>
      <c r="B90" s="36"/>
      <c r="C90" s="57">
        <f>14418/1000</f>
        <v>14.418</v>
      </c>
    </row>
    <row r="91" spans="1:3" ht="116.25" customHeight="1">
      <c r="A91" s="43" t="s">
        <v>234</v>
      </c>
      <c r="B91" s="36" t="s">
        <v>235</v>
      </c>
      <c r="C91" s="57">
        <f>C92+C100</f>
        <v>367.40488999999997</v>
      </c>
    </row>
    <row r="92" spans="1:3" ht="115.5" customHeight="1">
      <c r="A92" s="35" t="s">
        <v>236</v>
      </c>
      <c r="B92" s="36" t="s">
        <v>237</v>
      </c>
      <c r="C92" s="57">
        <f>C93</f>
        <v>361.40488999999997</v>
      </c>
    </row>
    <row r="93" spans="1:3" ht="26.25">
      <c r="A93" s="35" t="s">
        <v>141</v>
      </c>
      <c r="B93" s="36" t="s">
        <v>238</v>
      </c>
      <c r="C93" s="57">
        <f>C94+C98</f>
        <v>361.40488999999997</v>
      </c>
    </row>
    <row r="94" spans="1:3" ht="39">
      <c r="A94" s="35" t="s">
        <v>143</v>
      </c>
      <c r="B94" s="36" t="s">
        <v>239</v>
      </c>
      <c r="C94" s="57">
        <f>C95</f>
        <v>361.40488999999997</v>
      </c>
    </row>
    <row r="95" spans="1:3" ht="26.25">
      <c r="A95" s="35" t="s">
        <v>240</v>
      </c>
      <c r="B95" s="36" t="s">
        <v>241</v>
      </c>
      <c r="C95" s="57">
        <f>C96+C97</f>
        <v>361.40488999999997</v>
      </c>
    </row>
    <row r="96" spans="1:3" ht="15">
      <c r="A96" s="35" t="s">
        <v>147</v>
      </c>
      <c r="B96" s="36" t="s">
        <v>242</v>
      </c>
      <c r="C96" s="57">
        <f>279080/1000</f>
        <v>279.08</v>
      </c>
    </row>
    <row r="97" spans="1:3" ht="15">
      <c r="A97" s="35" t="s">
        <v>151</v>
      </c>
      <c r="B97" s="36" t="s">
        <v>243</v>
      </c>
      <c r="C97" s="57">
        <f>82324.89/1000</f>
        <v>82.32489</v>
      </c>
    </row>
    <row r="98" spans="1:3" ht="39">
      <c r="A98" s="35" t="s">
        <v>244</v>
      </c>
      <c r="B98" s="36" t="s">
        <v>245</v>
      </c>
      <c r="C98" s="57">
        <f>C99</f>
        <v>0</v>
      </c>
    </row>
    <row r="99" spans="1:3" ht="15">
      <c r="A99" s="35" t="s">
        <v>155</v>
      </c>
      <c r="B99" s="36" t="s">
        <v>246</v>
      </c>
      <c r="C99" s="57">
        <v>0</v>
      </c>
    </row>
    <row r="100" spans="1:3" ht="102.75">
      <c r="A100" s="35" t="s">
        <v>247</v>
      </c>
      <c r="B100" s="36" t="s">
        <v>248</v>
      </c>
      <c r="C100" s="57">
        <f>C101</f>
        <v>6</v>
      </c>
    </row>
    <row r="101" spans="1:3" ht="39">
      <c r="A101" s="35" t="s">
        <v>249</v>
      </c>
      <c r="B101" s="36" t="s">
        <v>250</v>
      </c>
      <c r="C101" s="57">
        <f>C102+C105</f>
        <v>6</v>
      </c>
    </row>
    <row r="102" spans="1:3" ht="39">
      <c r="A102" s="35" t="s">
        <v>251</v>
      </c>
      <c r="B102" s="36" t="s">
        <v>252</v>
      </c>
      <c r="C102" s="57">
        <f>C103</f>
        <v>6</v>
      </c>
    </row>
    <row r="103" spans="1:3" ht="15">
      <c r="A103" s="35" t="s">
        <v>162</v>
      </c>
      <c r="B103" s="36" t="s">
        <v>253</v>
      </c>
      <c r="C103" s="57">
        <f>C104</f>
        <v>6</v>
      </c>
    </row>
    <row r="104" spans="1:3" ht="15">
      <c r="A104" s="35" t="s">
        <v>164</v>
      </c>
      <c r="B104" s="36" t="s">
        <v>254</v>
      </c>
      <c r="C104" s="57">
        <f>(2000+2000+2000)/1000</f>
        <v>6</v>
      </c>
    </row>
    <row r="105" spans="1:3" ht="39">
      <c r="A105" s="35" t="s">
        <v>186</v>
      </c>
      <c r="B105" s="36" t="s">
        <v>255</v>
      </c>
      <c r="C105" s="57">
        <f>C106</f>
        <v>0</v>
      </c>
    </row>
    <row r="106" spans="1:3" ht="15">
      <c r="A106" s="35" t="s">
        <v>162</v>
      </c>
      <c r="B106" s="36" t="s">
        <v>256</v>
      </c>
      <c r="C106" s="57">
        <f>C107+C108</f>
        <v>0</v>
      </c>
    </row>
    <row r="107" spans="1:3" ht="15">
      <c r="A107" s="35" t="s">
        <v>189</v>
      </c>
      <c r="B107" s="36" t="s">
        <v>257</v>
      </c>
      <c r="C107" s="57"/>
    </row>
    <row r="108" spans="1:3" ht="15">
      <c r="A108" s="35" t="s">
        <v>171</v>
      </c>
      <c r="B108" s="36" t="s">
        <v>258</v>
      </c>
      <c r="C108" s="57">
        <f>C110</f>
        <v>0</v>
      </c>
    </row>
    <row r="109" spans="1:3" ht="15">
      <c r="A109" s="35" t="s">
        <v>259</v>
      </c>
      <c r="B109" s="36"/>
      <c r="C109" s="57">
        <v>0</v>
      </c>
    </row>
    <row r="110" spans="1:3" ht="15">
      <c r="A110" s="35" t="s">
        <v>260</v>
      </c>
      <c r="B110" s="36"/>
      <c r="C110" s="57">
        <v>0</v>
      </c>
    </row>
    <row r="111" spans="1:3" ht="26.25">
      <c r="A111" s="32" t="s">
        <v>510</v>
      </c>
      <c r="B111" s="33" t="s">
        <v>511</v>
      </c>
      <c r="C111" s="56">
        <f>C112</f>
        <v>0</v>
      </c>
    </row>
    <row r="112" spans="1:3" ht="102.75">
      <c r="A112" s="35" t="s">
        <v>512</v>
      </c>
      <c r="B112" s="44" t="s">
        <v>513</v>
      </c>
      <c r="C112" s="57">
        <f>C113</f>
        <v>0</v>
      </c>
    </row>
    <row r="113" spans="1:3" ht="39">
      <c r="A113" s="35" t="s">
        <v>158</v>
      </c>
      <c r="B113" s="44" t="s">
        <v>514</v>
      </c>
      <c r="C113" s="57">
        <f>C114</f>
        <v>0</v>
      </c>
    </row>
    <row r="114" spans="1:3" ht="39">
      <c r="A114" s="35" t="s">
        <v>186</v>
      </c>
      <c r="B114" s="44" t="s">
        <v>515</v>
      </c>
      <c r="C114" s="57">
        <f>C115</f>
        <v>0</v>
      </c>
    </row>
    <row r="115" spans="1:3" ht="15">
      <c r="A115" s="35" t="s">
        <v>267</v>
      </c>
      <c r="B115" s="44" t="s">
        <v>516</v>
      </c>
      <c r="C115" s="57">
        <v>0</v>
      </c>
    </row>
    <row r="116" spans="1:3" s="54" customFormat="1" ht="15">
      <c r="A116" s="32" t="s">
        <v>261</v>
      </c>
      <c r="B116" s="33" t="s">
        <v>262</v>
      </c>
      <c r="C116" s="56">
        <f>C117+C120</f>
        <v>0</v>
      </c>
    </row>
    <row r="117" spans="1:3" ht="102.75">
      <c r="A117" s="35" t="s">
        <v>263</v>
      </c>
      <c r="B117" s="36" t="s">
        <v>264</v>
      </c>
      <c r="C117" s="57">
        <f>C118</f>
        <v>0</v>
      </c>
    </row>
    <row r="118" spans="1:3" ht="15">
      <c r="A118" s="35" t="s">
        <v>265</v>
      </c>
      <c r="B118" s="36" t="s">
        <v>266</v>
      </c>
      <c r="C118" s="57">
        <f>C119</f>
        <v>0</v>
      </c>
    </row>
    <row r="119" spans="1:3" ht="15">
      <c r="A119" s="35" t="s">
        <v>267</v>
      </c>
      <c r="B119" s="36" t="s">
        <v>268</v>
      </c>
      <c r="C119" s="57">
        <v>0</v>
      </c>
    </row>
    <row r="120" spans="1:3" ht="102.75">
      <c r="A120" s="35" t="s">
        <v>269</v>
      </c>
      <c r="B120" s="36" t="s">
        <v>270</v>
      </c>
      <c r="C120" s="57">
        <f>C121</f>
        <v>0</v>
      </c>
    </row>
    <row r="121" spans="1:3" ht="15">
      <c r="A121" s="35" t="s">
        <v>265</v>
      </c>
      <c r="B121" s="36" t="s">
        <v>271</v>
      </c>
      <c r="C121" s="57">
        <f>C122</f>
        <v>0</v>
      </c>
    </row>
    <row r="122" spans="1:3" ht="15">
      <c r="A122" s="35" t="s">
        <v>267</v>
      </c>
      <c r="B122" s="36" t="s">
        <v>272</v>
      </c>
      <c r="C122" s="57">
        <v>0</v>
      </c>
    </row>
    <row r="123" spans="1:3" s="54" customFormat="1" ht="15">
      <c r="A123" s="32" t="s">
        <v>273</v>
      </c>
      <c r="B123" s="33" t="s">
        <v>274</v>
      </c>
      <c r="C123" s="56">
        <f>C124+C143</f>
        <v>4199.256230000001</v>
      </c>
    </row>
    <row r="124" spans="1:3" s="54" customFormat="1" ht="126.75" customHeight="1">
      <c r="A124" s="32" t="s">
        <v>138</v>
      </c>
      <c r="B124" s="33" t="s">
        <v>275</v>
      </c>
      <c r="C124" s="56">
        <f>C125</f>
        <v>891.90503</v>
      </c>
    </row>
    <row r="125" spans="1:3" ht="115.5" customHeight="1">
      <c r="A125" s="35" t="s">
        <v>276</v>
      </c>
      <c r="B125" s="36" t="s">
        <v>277</v>
      </c>
      <c r="C125" s="57">
        <f>C126</f>
        <v>891.90503</v>
      </c>
    </row>
    <row r="126" spans="1:3" ht="39">
      <c r="A126" s="35" t="s">
        <v>158</v>
      </c>
      <c r="B126" s="36" t="s">
        <v>278</v>
      </c>
      <c r="C126" s="57">
        <f>C127</f>
        <v>891.90503</v>
      </c>
    </row>
    <row r="127" spans="1:3" ht="26.25">
      <c r="A127" s="35" t="s">
        <v>279</v>
      </c>
      <c r="B127" s="36" t="s">
        <v>280</v>
      </c>
      <c r="C127" s="57">
        <f>C128+C138</f>
        <v>891.90503</v>
      </c>
    </row>
    <row r="128" spans="1:3" ht="15">
      <c r="A128" s="35" t="s">
        <v>162</v>
      </c>
      <c r="B128" s="36" t="s">
        <v>281</v>
      </c>
      <c r="C128" s="57">
        <f>C129+C131+C134</f>
        <v>891.90503</v>
      </c>
    </row>
    <row r="129" spans="1:3" ht="15">
      <c r="A129" s="35" t="s">
        <v>191</v>
      </c>
      <c r="B129" s="36" t="s">
        <v>282</v>
      </c>
      <c r="C129" s="57">
        <f>C130</f>
        <v>0</v>
      </c>
    </row>
    <row r="130" spans="1:3" ht="15">
      <c r="A130" s="35" t="s">
        <v>283</v>
      </c>
      <c r="B130" s="36"/>
      <c r="C130" s="57">
        <v>0</v>
      </c>
    </row>
    <row r="131" spans="1:3" ht="15">
      <c r="A131" s="35" t="s">
        <v>166</v>
      </c>
      <c r="B131" s="36" t="s">
        <v>284</v>
      </c>
      <c r="C131" s="57">
        <f>C132+C133</f>
        <v>569.32523</v>
      </c>
    </row>
    <row r="132" spans="1:3" ht="15">
      <c r="A132" s="35" t="s">
        <v>285</v>
      </c>
      <c r="B132" s="36"/>
      <c r="C132" s="57">
        <f>569325.23/1000</f>
        <v>569.32523</v>
      </c>
    </row>
    <row r="133" spans="1:3" ht="15">
      <c r="A133" s="35" t="s">
        <v>286</v>
      </c>
      <c r="B133" s="36"/>
      <c r="C133" s="57">
        <v>0</v>
      </c>
    </row>
    <row r="134" spans="1:3" ht="15">
      <c r="A134" s="35" t="s">
        <v>287</v>
      </c>
      <c r="B134" s="36" t="s">
        <v>288</v>
      </c>
      <c r="C134" s="57">
        <f>C135+C136+C137</f>
        <v>322.5798</v>
      </c>
    </row>
    <row r="135" spans="1:3" ht="15">
      <c r="A135" s="35" t="s">
        <v>289</v>
      </c>
      <c r="B135" s="36"/>
      <c r="C135" s="57">
        <f>322579.8/1000</f>
        <v>322.5798</v>
      </c>
    </row>
    <row r="136" spans="1:3" ht="15">
      <c r="A136" s="35" t="s">
        <v>462</v>
      </c>
      <c r="B136" s="36"/>
      <c r="C136" s="57">
        <v>0</v>
      </c>
    </row>
    <row r="137" spans="1:3" ht="15">
      <c r="A137" s="35" t="s">
        <v>463</v>
      </c>
      <c r="B137" s="36"/>
      <c r="C137" s="57">
        <v>0</v>
      </c>
    </row>
    <row r="138" spans="1:3" ht="15">
      <c r="A138" s="35" t="s">
        <v>175</v>
      </c>
      <c r="B138" s="36" t="s">
        <v>291</v>
      </c>
      <c r="C138" s="57">
        <f>C139+C141</f>
        <v>0</v>
      </c>
    </row>
    <row r="139" spans="1:3" ht="15">
      <c r="A139" s="35" t="s">
        <v>177</v>
      </c>
      <c r="B139" s="36" t="s">
        <v>292</v>
      </c>
      <c r="C139" s="57">
        <f>C140</f>
        <v>0</v>
      </c>
    </row>
    <row r="140" spans="1:3" ht="15">
      <c r="A140" s="35" t="s">
        <v>293</v>
      </c>
      <c r="B140" s="36"/>
      <c r="C140" s="57"/>
    </row>
    <row r="141" spans="1:3" ht="26.25">
      <c r="A141" s="35" t="s">
        <v>214</v>
      </c>
      <c r="B141" s="36" t="s">
        <v>294</v>
      </c>
      <c r="C141" s="57">
        <f>C142</f>
        <v>0</v>
      </c>
    </row>
    <row r="142" spans="1:3" ht="15">
      <c r="A142" s="35" t="s">
        <v>295</v>
      </c>
      <c r="B142" s="36"/>
      <c r="C142" s="57">
        <v>0</v>
      </c>
    </row>
    <row r="143" spans="1:3" ht="115.5">
      <c r="A143" s="35" t="s">
        <v>296</v>
      </c>
      <c r="B143" s="36" t="s">
        <v>297</v>
      </c>
      <c r="C143" s="57">
        <f>C144+C152</f>
        <v>3307.3512000000005</v>
      </c>
    </row>
    <row r="144" spans="1:3" ht="115.5">
      <c r="A144" s="35" t="s">
        <v>298</v>
      </c>
      <c r="B144" s="36" t="s">
        <v>299</v>
      </c>
      <c r="C144" s="57">
        <f>C145</f>
        <v>242.213</v>
      </c>
    </row>
    <row r="145" spans="1:3" ht="34.5" customHeight="1">
      <c r="A145" s="35" t="s">
        <v>300</v>
      </c>
      <c r="B145" s="36" t="s">
        <v>301</v>
      </c>
      <c r="C145" s="57">
        <f>C146</f>
        <v>242.213</v>
      </c>
    </row>
    <row r="146" spans="1:3" ht="26.25">
      <c r="A146" s="35" t="s">
        <v>279</v>
      </c>
      <c r="B146" s="36" t="s">
        <v>302</v>
      </c>
      <c r="C146" s="57">
        <f>C147</f>
        <v>242.213</v>
      </c>
    </row>
    <row r="147" spans="1:3" ht="15">
      <c r="A147" s="35" t="s">
        <v>162</v>
      </c>
      <c r="B147" s="36" t="s">
        <v>303</v>
      </c>
      <c r="C147" s="57">
        <f>C148</f>
        <v>242.213</v>
      </c>
    </row>
    <row r="148" spans="1:3" ht="15">
      <c r="A148" s="35" t="s">
        <v>171</v>
      </c>
      <c r="B148" s="36" t="s">
        <v>304</v>
      </c>
      <c r="C148" s="57">
        <f>C149+C150+C151</f>
        <v>242.213</v>
      </c>
    </row>
    <row r="149" spans="1:3" ht="15">
      <c r="A149" s="35" t="s">
        <v>305</v>
      </c>
      <c r="B149" s="36"/>
      <c r="C149" s="57">
        <f>240000/1000</f>
        <v>240</v>
      </c>
    </row>
    <row r="150" spans="1:3" ht="15">
      <c r="A150" s="35" t="s">
        <v>517</v>
      </c>
      <c r="B150" s="36"/>
      <c r="C150" s="59">
        <f>2213/1000</f>
        <v>2.213</v>
      </c>
    </row>
    <row r="151" spans="1:3" ht="15">
      <c r="A151" s="35" t="s">
        <v>290</v>
      </c>
      <c r="B151" s="36"/>
      <c r="C151" s="57">
        <v>0</v>
      </c>
    </row>
    <row r="152" spans="1:3" ht="135">
      <c r="A152" s="42" t="s">
        <v>518</v>
      </c>
      <c r="B152" s="36" t="s">
        <v>306</v>
      </c>
      <c r="C152" s="57">
        <f>C153</f>
        <v>3065.1382000000003</v>
      </c>
    </row>
    <row r="153" spans="1:3" ht="15">
      <c r="A153" s="35" t="s">
        <v>307</v>
      </c>
      <c r="B153" s="36" t="s">
        <v>308</v>
      </c>
      <c r="C153" s="57">
        <f>C154</f>
        <v>3065.1382000000003</v>
      </c>
    </row>
    <row r="154" spans="1:3" ht="51.75">
      <c r="A154" s="35" t="s">
        <v>309</v>
      </c>
      <c r="B154" s="36" t="s">
        <v>310</v>
      </c>
      <c r="C154" s="57">
        <f>C155</f>
        <v>3065.1382000000003</v>
      </c>
    </row>
    <row r="155" spans="1:3" ht="15">
      <c r="A155" s="35" t="s">
        <v>175</v>
      </c>
      <c r="B155" s="36" t="s">
        <v>311</v>
      </c>
      <c r="C155" s="57">
        <f>C156+C160</f>
        <v>3065.1382000000003</v>
      </c>
    </row>
    <row r="156" spans="1:3" ht="15">
      <c r="A156" s="35" t="s">
        <v>177</v>
      </c>
      <c r="B156" s="36" t="s">
        <v>312</v>
      </c>
      <c r="C156" s="57">
        <f>C157+C158+C159</f>
        <v>3065.1382000000003</v>
      </c>
    </row>
    <row r="157" spans="1:3" ht="26.25">
      <c r="A157" s="40" t="s">
        <v>519</v>
      </c>
      <c r="B157" s="45"/>
      <c r="C157" s="57">
        <f>(300000+800121+265000-265000)/1000</f>
        <v>1100.121</v>
      </c>
    </row>
    <row r="158" spans="1:3" ht="15">
      <c r="A158" s="40" t="s">
        <v>374</v>
      </c>
      <c r="B158" s="45"/>
      <c r="C158" s="57">
        <f>1700017.2/1000</f>
        <v>1700.0172</v>
      </c>
    </row>
    <row r="159" spans="1:3" ht="26.25">
      <c r="A159" s="40" t="s">
        <v>566</v>
      </c>
      <c r="B159" s="45"/>
      <c r="C159" s="57">
        <f>265000/1000</f>
        <v>265</v>
      </c>
    </row>
    <row r="160" spans="1:3" ht="30">
      <c r="A160" s="42" t="s">
        <v>520</v>
      </c>
      <c r="B160" s="36" t="s">
        <v>521</v>
      </c>
      <c r="C160" s="57">
        <f>C161</f>
        <v>0</v>
      </c>
    </row>
    <row r="161" spans="1:3" ht="15">
      <c r="A161" s="46" t="s">
        <v>522</v>
      </c>
      <c r="B161" s="36"/>
      <c r="C161" s="57">
        <v>0</v>
      </c>
    </row>
    <row r="162" spans="1:3" s="54" customFormat="1" ht="26.25">
      <c r="A162" s="32" t="s">
        <v>589</v>
      </c>
      <c r="B162" s="33" t="s">
        <v>313</v>
      </c>
      <c r="C162" s="56">
        <f>C163</f>
        <v>0</v>
      </c>
    </row>
    <row r="163" spans="1:3" ht="39">
      <c r="A163" s="35" t="s">
        <v>314</v>
      </c>
      <c r="B163" s="36" t="s">
        <v>315</v>
      </c>
      <c r="C163" s="57">
        <f>C164</f>
        <v>0</v>
      </c>
    </row>
    <row r="164" spans="1:3" ht="102.75">
      <c r="A164" s="35" t="s">
        <v>316</v>
      </c>
      <c r="B164" s="36" t="s">
        <v>317</v>
      </c>
      <c r="C164" s="57">
        <f>C165</f>
        <v>0</v>
      </c>
    </row>
    <row r="165" spans="1:3" ht="39">
      <c r="A165" s="35" t="s">
        <v>158</v>
      </c>
      <c r="B165" s="36" t="s">
        <v>318</v>
      </c>
      <c r="C165" s="57">
        <f>C166</f>
        <v>0</v>
      </c>
    </row>
    <row r="166" spans="1:3" ht="39">
      <c r="A166" s="35" t="s">
        <v>186</v>
      </c>
      <c r="B166" s="36" t="s">
        <v>319</v>
      </c>
      <c r="C166" s="57">
        <f>C167+C170</f>
        <v>0</v>
      </c>
    </row>
    <row r="167" spans="1:3" ht="15">
      <c r="A167" s="35" t="s">
        <v>162</v>
      </c>
      <c r="B167" s="36" t="s">
        <v>320</v>
      </c>
      <c r="C167" s="57">
        <f>C168</f>
        <v>0</v>
      </c>
    </row>
    <row r="168" spans="1:3" ht="15">
      <c r="A168" s="35" t="s">
        <v>171</v>
      </c>
      <c r="B168" s="36" t="s">
        <v>321</v>
      </c>
      <c r="C168" s="57">
        <f>C169</f>
        <v>0</v>
      </c>
    </row>
    <row r="169" spans="1:3" ht="15">
      <c r="A169" s="35" t="s">
        <v>322</v>
      </c>
      <c r="B169" s="36"/>
      <c r="C169" s="57"/>
    </row>
    <row r="170" spans="1:3" ht="15">
      <c r="A170" s="35" t="s">
        <v>323</v>
      </c>
      <c r="B170" s="36" t="s">
        <v>324</v>
      </c>
      <c r="C170" s="57">
        <f>C171</f>
        <v>0</v>
      </c>
    </row>
    <row r="171" spans="1:3" ht="15">
      <c r="A171" s="35" t="s">
        <v>325</v>
      </c>
      <c r="B171" s="36" t="s">
        <v>326</v>
      </c>
      <c r="C171" s="57">
        <f>C172</f>
        <v>0</v>
      </c>
    </row>
    <row r="172" spans="1:3" ht="15">
      <c r="A172" s="35" t="s">
        <v>327</v>
      </c>
      <c r="B172" s="36"/>
      <c r="C172" s="57">
        <v>0</v>
      </c>
    </row>
    <row r="173" spans="1:3" s="54" customFormat="1" ht="15">
      <c r="A173" s="32" t="s">
        <v>328</v>
      </c>
      <c r="B173" s="33" t="s">
        <v>329</v>
      </c>
      <c r="C173" s="56">
        <f>C174+C185+C209</f>
        <v>10407.79073</v>
      </c>
    </row>
    <row r="174" spans="1:3" s="54" customFormat="1" ht="15">
      <c r="A174" s="32" t="s">
        <v>330</v>
      </c>
      <c r="B174" s="33" t="s">
        <v>331</v>
      </c>
      <c r="C174" s="56">
        <f>C175</f>
        <v>0</v>
      </c>
    </row>
    <row r="175" spans="1:3" ht="102.75">
      <c r="A175" s="35" t="s">
        <v>332</v>
      </c>
      <c r="B175" s="36" t="s">
        <v>333</v>
      </c>
      <c r="C175" s="57">
        <f>C176</f>
        <v>0</v>
      </c>
    </row>
    <row r="176" spans="1:3" ht="39">
      <c r="A176" s="35" t="s">
        <v>158</v>
      </c>
      <c r="B176" s="36" t="s">
        <v>334</v>
      </c>
      <c r="C176" s="57">
        <f>C177</f>
        <v>0</v>
      </c>
    </row>
    <row r="177" spans="1:3" ht="39">
      <c r="A177" s="35" t="s">
        <v>186</v>
      </c>
      <c r="B177" s="36" t="s">
        <v>335</v>
      </c>
      <c r="C177" s="57">
        <f>C178</f>
        <v>0</v>
      </c>
    </row>
    <row r="178" spans="1:3" s="54" customFormat="1" ht="15">
      <c r="A178" s="32" t="s">
        <v>336</v>
      </c>
      <c r="B178" s="33" t="s">
        <v>337</v>
      </c>
      <c r="C178" s="56">
        <f>C179+C182</f>
        <v>0</v>
      </c>
    </row>
    <row r="179" spans="1:3" ht="26.25">
      <c r="A179" s="35" t="s">
        <v>338</v>
      </c>
      <c r="B179" s="36" t="s">
        <v>339</v>
      </c>
      <c r="C179" s="57">
        <f>C181+C180</f>
        <v>0</v>
      </c>
    </row>
    <row r="180" spans="1:3" ht="15">
      <c r="A180" s="35" t="s">
        <v>523</v>
      </c>
      <c r="B180" s="36"/>
      <c r="C180" s="57">
        <v>0</v>
      </c>
    </row>
    <row r="181" spans="1:3" ht="15">
      <c r="A181" s="35" t="s">
        <v>340</v>
      </c>
      <c r="B181" s="36"/>
      <c r="C181" s="57">
        <v>0</v>
      </c>
    </row>
    <row r="182" spans="1:3" ht="15">
      <c r="A182" s="35" t="s">
        <v>341</v>
      </c>
      <c r="B182" s="36" t="s">
        <v>342</v>
      </c>
      <c r="C182" s="57">
        <f>C183+C184</f>
        <v>0</v>
      </c>
    </row>
    <row r="183" spans="1:3" ht="15">
      <c r="A183" s="42" t="s">
        <v>523</v>
      </c>
      <c r="B183" s="33"/>
      <c r="C183" s="57">
        <v>0</v>
      </c>
    </row>
    <row r="184" spans="1:3" ht="15">
      <c r="A184" s="35" t="s">
        <v>343</v>
      </c>
      <c r="B184" s="33"/>
      <c r="C184" s="57">
        <v>0</v>
      </c>
    </row>
    <row r="185" spans="1:3" s="54" customFormat="1" ht="26.25">
      <c r="A185" s="32" t="s">
        <v>344</v>
      </c>
      <c r="B185" s="33" t="s">
        <v>345</v>
      </c>
      <c r="C185" s="56">
        <f>C186+C190+C194</f>
        <v>9057.32173</v>
      </c>
    </row>
    <row r="186" spans="1:3" ht="120">
      <c r="A186" s="42" t="s">
        <v>346</v>
      </c>
      <c r="B186" s="36" t="s">
        <v>347</v>
      </c>
      <c r="C186" s="57">
        <f>C187</f>
        <v>0</v>
      </c>
    </row>
    <row r="187" spans="1:3" ht="51.75">
      <c r="A187" s="35" t="s">
        <v>348</v>
      </c>
      <c r="B187" s="36" t="s">
        <v>349</v>
      </c>
      <c r="C187" s="57">
        <f>C188</f>
        <v>0</v>
      </c>
    </row>
    <row r="188" spans="1:3" ht="39">
      <c r="A188" s="35" t="s">
        <v>350</v>
      </c>
      <c r="B188" s="36" t="s">
        <v>351</v>
      </c>
      <c r="C188" s="57">
        <f>C189</f>
        <v>0</v>
      </c>
    </row>
    <row r="189" spans="1:3" ht="15">
      <c r="A189" s="47" t="s">
        <v>352</v>
      </c>
      <c r="B189" s="36"/>
      <c r="C189" s="57"/>
    </row>
    <row r="190" spans="1:3" ht="90">
      <c r="A190" s="35" t="s">
        <v>346</v>
      </c>
      <c r="B190" s="36" t="s">
        <v>353</v>
      </c>
      <c r="C190" s="57">
        <f>C191</f>
        <v>0</v>
      </c>
    </row>
    <row r="191" spans="1:3" ht="51.75">
      <c r="A191" s="35" t="s">
        <v>348</v>
      </c>
      <c r="B191" s="36" t="s">
        <v>354</v>
      </c>
      <c r="C191" s="57">
        <f>C192</f>
        <v>0</v>
      </c>
    </row>
    <row r="192" spans="1:3" ht="39">
      <c r="A192" s="35" t="s">
        <v>350</v>
      </c>
      <c r="B192" s="36" t="s">
        <v>355</v>
      </c>
      <c r="C192" s="57">
        <f>C193</f>
        <v>0</v>
      </c>
    </row>
    <row r="193" spans="1:3" ht="15">
      <c r="A193" s="47" t="s">
        <v>356</v>
      </c>
      <c r="B193" s="36"/>
      <c r="C193" s="57"/>
    </row>
    <row r="194" spans="1:3" ht="102.75">
      <c r="A194" s="43" t="s">
        <v>357</v>
      </c>
      <c r="B194" s="36" t="s">
        <v>358</v>
      </c>
      <c r="C194" s="57">
        <f>C195+C203</f>
        <v>9057.32173</v>
      </c>
    </row>
    <row r="195" spans="1:3" ht="120">
      <c r="A195" s="42" t="s">
        <v>357</v>
      </c>
      <c r="B195" s="36" t="s">
        <v>359</v>
      </c>
      <c r="C195" s="57">
        <f>C196</f>
        <v>0</v>
      </c>
    </row>
    <row r="196" spans="1:3" ht="26.25">
      <c r="A196" s="35" t="s">
        <v>360</v>
      </c>
      <c r="B196" s="36" t="s">
        <v>361</v>
      </c>
      <c r="C196" s="57">
        <f>C197</f>
        <v>0</v>
      </c>
    </row>
    <row r="197" spans="1:3" ht="39">
      <c r="A197" s="35" t="s">
        <v>362</v>
      </c>
      <c r="B197" s="36" t="s">
        <v>363</v>
      </c>
      <c r="C197" s="57">
        <f>C198</f>
        <v>0</v>
      </c>
    </row>
    <row r="198" spans="1:3" ht="15">
      <c r="A198" s="35" t="s">
        <v>162</v>
      </c>
      <c r="B198" s="36" t="s">
        <v>364</v>
      </c>
      <c r="C198" s="57">
        <f>C199+C201</f>
        <v>0</v>
      </c>
    </row>
    <row r="199" spans="1:3" ht="15">
      <c r="A199" s="35" t="s">
        <v>365</v>
      </c>
      <c r="B199" s="36" t="s">
        <v>366</v>
      </c>
      <c r="C199" s="57">
        <f>C200</f>
        <v>0</v>
      </c>
    </row>
    <row r="200" spans="1:3" ht="15">
      <c r="A200" s="40" t="s">
        <v>367</v>
      </c>
      <c r="B200" s="36"/>
      <c r="C200" s="57"/>
    </row>
    <row r="201" spans="1:3" ht="15">
      <c r="A201" s="35" t="s">
        <v>171</v>
      </c>
      <c r="B201" s="36" t="s">
        <v>368</v>
      </c>
      <c r="C201" s="57">
        <f>C202</f>
        <v>0</v>
      </c>
    </row>
    <row r="202" spans="1:3" ht="15">
      <c r="A202" s="40" t="s">
        <v>369</v>
      </c>
      <c r="B202" s="36"/>
      <c r="C202" s="57"/>
    </row>
    <row r="203" spans="1:3" ht="15">
      <c r="A203" s="42" t="s">
        <v>370</v>
      </c>
      <c r="B203" s="36" t="s">
        <v>371</v>
      </c>
      <c r="C203" s="57">
        <f>C204</f>
        <v>9057.32173</v>
      </c>
    </row>
    <row r="204" spans="1:3" ht="60">
      <c r="A204" s="42" t="s">
        <v>348</v>
      </c>
      <c r="B204" s="36" t="s">
        <v>372</v>
      </c>
      <c r="C204" s="57">
        <f>C205</f>
        <v>9057.32173</v>
      </c>
    </row>
    <row r="205" spans="1:3" ht="39">
      <c r="A205" s="35" t="s">
        <v>350</v>
      </c>
      <c r="B205" s="36" t="s">
        <v>373</v>
      </c>
      <c r="C205" s="57">
        <f>C206+C207+C208</f>
        <v>9057.32173</v>
      </c>
    </row>
    <row r="206" spans="1:3" ht="15">
      <c r="A206" s="40" t="s">
        <v>524</v>
      </c>
      <c r="B206" s="36"/>
      <c r="C206" s="57">
        <f>(2707914.68+1769060.09+1465844.63+1614502.33+1500000)/1000</f>
        <v>9057.32173</v>
      </c>
    </row>
    <row r="207" spans="1:3" ht="15">
      <c r="A207" s="40" t="s">
        <v>374</v>
      </c>
      <c r="B207" s="36"/>
      <c r="C207" s="57">
        <v>0</v>
      </c>
    </row>
    <row r="208" spans="1:3" ht="15">
      <c r="A208" s="40" t="s">
        <v>525</v>
      </c>
      <c r="B208" s="36"/>
      <c r="C208" s="57">
        <v>0</v>
      </c>
    </row>
    <row r="209" spans="1:3" s="54" customFormat="1" ht="26.25">
      <c r="A209" s="32" t="s">
        <v>375</v>
      </c>
      <c r="B209" s="33" t="s">
        <v>376</v>
      </c>
      <c r="C209" s="56">
        <f>C227+C238+C218+C211</f>
        <v>1350.469</v>
      </c>
    </row>
    <row r="210" spans="1:3" ht="102.75">
      <c r="A210" s="48" t="s">
        <v>567</v>
      </c>
      <c r="B210" s="49" t="s">
        <v>526</v>
      </c>
      <c r="C210" s="57">
        <f>C211+C218</f>
        <v>1080</v>
      </c>
    </row>
    <row r="211" spans="1:3" ht="102.75">
      <c r="A211" s="48" t="s">
        <v>567</v>
      </c>
      <c r="B211" s="49" t="s">
        <v>568</v>
      </c>
      <c r="C211" s="57">
        <f aca="true" t="shared" si="0" ref="C211:C216">C212</f>
        <v>0</v>
      </c>
    </row>
    <row r="212" spans="1:3" ht="26.25">
      <c r="A212" s="48" t="s">
        <v>527</v>
      </c>
      <c r="B212" s="49" t="s">
        <v>569</v>
      </c>
      <c r="C212" s="57">
        <f t="shared" si="0"/>
        <v>0</v>
      </c>
    </row>
    <row r="213" spans="1:3" ht="26.25">
      <c r="A213" s="48" t="s">
        <v>300</v>
      </c>
      <c r="B213" s="49" t="s">
        <v>570</v>
      </c>
      <c r="C213" s="57">
        <f t="shared" si="0"/>
        <v>0</v>
      </c>
    </row>
    <row r="214" spans="1:3" ht="26.25">
      <c r="A214" s="48" t="s">
        <v>528</v>
      </c>
      <c r="B214" s="49" t="s">
        <v>571</v>
      </c>
      <c r="C214" s="57">
        <f t="shared" si="0"/>
        <v>0</v>
      </c>
    </row>
    <row r="215" spans="1:3" ht="15">
      <c r="A215" s="48" t="s">
        <v>162</v>
      </c>
      <c r="B215" s="49" t="s">
        <v>572</v>
      </c>
      <c r="C215" s="57">
        <f t="shared" si="0"/>
        <v>0</v>
      </c>
    </row>
    <row r="216" spans="1:3" ht="15">
      <c r="A216" s="48" t="s">
        <v>166</v>
      </c>
      <c r="B216" s="49" t="s">
        <v>573</v>
      </c>
      <c r="C216" s="57">
        <f t="shared" si="0"/>
        <v>0</v>
      </c>
    </row>
    <row r="217" spans="1:3" ht="15">
      <c r="A217" s="50" t="s">
        <v>529</v>
      </c>
      <c r="B217" s="49"/>
      <c r="C217" s="60">
        <v>0</v>
      </c>
    </row>
    <row r="218" spans="1:3" ht="102.75">
      <c r="A218" s="48" t="s">
        <v>530</v>
      </c>
      <c r="B218" s="49" t="s">
        <v>531</v>
      </c>
      <c r="C218" s="57">
        <f>C219</f>
        <v>1080</v>
      </c>
    </row>
    <row r="219" spans="1:3" ht="26.25">
      <c r="A219" s="48" t="s">
        <v>527</v>
      </c>
      <c r="B219" s="49" t="s">
        <v>574</v>
      </c>
      <c r="C219" s="57">
        <f>C220</f>
        <v>1080</v>
      </c>
    </row>
    <row r="220" spans="1:3" ht="26.25">
      <c r="A220" s="48" t="s">
        <v>300</v>
      </c>
      <c r="B220" s="49" t="s">
        <v>575</v>
      </c>
      <c r="C220" s="57">
        <f>C221</f>
        <v>1080</v>
      </c>
    </row>
    <row r="221" spans="1:3" ht="26.25">
      <c r="A221" s="48" t="s">
        <v>528</v>
      </c>
      <c r="B221" s="49" t="s">
        <v>576</v>
      </c>
      <c r="C221" s="57">
        <f>C222</f>
        <v>1080</v>
      </c>
    </row>
    <row r="222" spans="1:3" ht="15">
      <c r="A222" s="48" t="s">
        <v>162</v>
      </c>
      <c r="B222" s="49" t="s">
        <v>577</v>
      </c>
      <c r="C222" s="57">
        <f>C223+C226</f>
        <v>1080</v>
      </c>
    </row>
    <row r="223" spans="1:3" ht="15">
      <c r="A223" s="48" t="s">
        <v>166</v>
      </c>
      <c r="B223" s="49" t="s">
        <v>578</v>
      </c>
      <c r="C223" s="61">
        <f>C224+C225</f>
        <v>1000</v>
      </c>
    </row>
    <row r="224" spans="1:3" ht="15">
      <c r="A224" s="50" t="s">
        <v>532</v>
      </c>
      <c r="B224" s="37"/>
      <c r="C224" s="57">
        <f>1000000/1000</f>
        <v>1000</v>
      </c>
    </row>
    <row r="225" spans="1:3" ht="15">
      <c r="A225" s="50" t="s">
        <v>579</v>
      </c>
      <c r="B225" s="37"/>
      <c r="C225" s="57">
        <v>0</v>
      </c>
    </row>
    <row r="226" spans="1:3" ht="15">
      <c r="A226" s="50" t="s">
        <v>580</v>
      </c>
      <c r="B226" s="49" t="s">
        <v>581</v>
      </c>
      <c r="C226" s="57">
        <f>(65000+15000)/1000</f>
        <v>80</v>
      </c>
    </row>
    <row r="227" spans="1:3" ht="102.75">
      <c r="A227" s="35" t="s">
        <v>377</v>
      </c>
      <c r="B227" s="36" t="s">
        <v>533</v>
      </c>
      <c r="C227" s="57">
        <f>C228+C234</f>
        <v>190.469</v>
      </c>
    </row>
    <row r="228" spans="1:3" ht="102.75">
      <c r="A228" s="35" t="s">
        <v>377</v>
      </c>
      <c r="B228" s="36" t="s">
        <v>378</v>
      </c>
      <c r="C228" s="57">
        <f>C229</f>
        <v>150.202</v>
      </c>
    </row>
    <row r="229" spans="1:3" ht="39">
      <c r="A229" s="35" t="s">
        <v>186</v>
      </c>
      <c r="B229" s="36" t="s">
        <v>379</v>
      </c>
      <c r="C229" s="57">
        <f>C230</f>
        <v>150.202</v>
      </c>
    </row>
    <row r="230" spans="1:3" ht="39">
      <c r="A230" s="35" t="s">
        <v>362</v>
      </c>
      <c r="B230" s="36" t="s">
        <v>534</v>
      </c>
      <c r="C230" s="57">
        <f>C231</f>
        <v>150.202</v>
      </c>
    </row>
    <row r="231" spans="1:3" ht="15">
      <c r="A231" s="35" t="s">
        <v>162</v>
      </c>
      <c r="B231" s="36" t="s">
        <v>535</v>
      </c>
      <c r="C231" s="57">
        <f>C232</f>
        <v>150.202</v>
      </c>
    </row>
    <row r="232" spans="1:3" ht="15">
      <c r="A232" s="35" t="s">
        <v>171</v>
      </c>
      <c r="B232" s="36" t="s">
        <v>536</v>
      </c>
      <c r="C232" s="57">
        <f>C233</f>
        <v>150.202</v>
      </c>
    </row>
    <row r="233" spans="1:3" ht="15">
      <c r="A233" s="35" t="s">
        <v>537</v>
      </c>
      <c r="B233" s="36"/>
      <c r="C233" s="57">
        <f>(94354+55848)/1000</f>
        <v>150.202</v>
      </c>
    </row>
    <row r="234" spans="1:3" ht="39">
      <c r="A234" s="35" t="s">
        <v>186</v>
      </c>
      <c r="B234" s="36" t="s">
        <v>464</v>
      </c>
      <c r="C234" s="57">
        <f>C235</f>
        <v>40.267</v>
      </c>
    </row>
    <row r="235" spans="1:3" ht="15">
      <c r="A235" s="35" t="s">
        <v>336</v>
      </c>
      <c r="B235" s="36" t="s">
        <v>465</v>
      </c>
      <c r="C235" s="57">
        <f>C236</f>
        <v>40.267</v>
      </c>
    </row>
    <row r="236" spans="1:3" ht="15">
      <c r="A236" s="35" t="s">
        <v>380</v>
      </c>
      <c r="B236" s="36" t="s">
        <v>466</v>
      </c>
      <c r="C236" s="57">
        <f>C237</f>
        <v>40.267</v>
      </c>
    </row>
    <row r="237" spans="1:3" ht="26.25">
      <c r="A237" s="40" t="s">
        <v>381</v>
      </c>
      <c r="B237" s="36"/>
      <c r="C237" s="57">
        <f>(15000+25267)/1000</f>
        <v>40.267</v>
      </c>
    </row>
    <row r="238" spans="1:3" ht="102.75">
      <c r="A238" s="35" t="s">
        <v>382</v>
      </c>
      <c r="B238" s="36" t="s">
        <v>383</v>
      </c>
      <c r="C238" s="57">
        <f>C239</f>
        <v>80</v>
      </c>
    </row>
    <row r="239" spans="1:3" ht="39">
      <c r="A239" s="35" t="s">
        <v>158</v>
      </c>
      <c r="B239" s="36" t="s">
        <v>384</v>
      </c>
      <c r="C239" s="57">
        <f>C240</f>
        <v>80</v>
      </c>
    </row>
    <row r="240" spans="1:3" ht="39">
      <c r="A240" s="35" t="s">
        <v>186</v>
      </c>
      <c r="B240" s="36" t="s">
        <v>385</v>
      </c>
      <c r="C240" s="57">
        <f>C241</f>
        <v>80</v>
      </c>
    </row>
    <row r="241" spans="1:3" ht="15">
      <c r="A241" s="35" t="s">
        <v>336</v>
      </c>
      <c r="B241" s="36" t="s">
        <v>386</v>
      </c>
      <c r="C241" s="57">
        <f>C242</f>
        <v>80</v>
      </c>
    </row>
    <row r="242" spans="1:3" ht="15">
      <c r="A242" s="35" t="s">
        <v>380</v>
      </c>
      <c r="B242" s="36" t="s">
        <v>387</v>
      </c>
      <c r="C242" s="57">
        <f>C243</f>
        <v>80</v>
      </c>
    </row>
    <row r="243" spans="1:3" ht="15">
      <c r="A243" s="35" t="s">
        <v>538</v>
      </c>
      <c r="B243" s="36"/>
      <c r="C243" s="57">
        <f>(70000+10000)/1000</f>
        <v>80</v>
      </c>
    </row>
    <row r="244" spans="1:3" s="54" customFormat="1" ht="15">
      <c r="A244" s="32" t="s">
        <v>388</v>
      </c>
      <c r="B244" s="33" t="s">
        <v>389</v>
      </c>
      <c r="C244" s="56">
        <f>C245+C300+C313+C354</f>
        <v>62323.778470000005</v>
      </c>
    </row>
    <row r="245" spans="1:3" s="55" customFormat="1" ht="15">
      <c r="A245" s="34" t="s">
        <v>390</v>
      </c>
      <c r="B245" s="37" t="s">
        <v>391</v>
      </c>
      <c r="C245" s="58">
        <f>C246+C250+C258+C262+C269+C279+C287+C296</f>
        <v>51039.92871</v>
      </c>
    </row>
    <row r="246" spans="1:3" ht="102.75">
      <c r="A246" s="35" t="s">
        <v>392</v>
      </c>
      <c r="B246" s="36" t="s">
        <v>393</v>
      </c>
      <c r="C246" s="57">
        <f>C247</f>
        <v>0</v>
      </c>
    </row>
    <row r="247" spans="1:3" ht="51.75">
      <c r="A247" s="35" t="s">
        <v>348</v>
      </c>
      <c r="B247" s="36" t="s">
        <v>394</v>
      </c>
      <c r="C247" s="57">
        <f>C248</f>
        <v>0</v>
      </c>
    </row>
    <row r="248" spans="1:3" ht="51.75">
      <c r="A248" s="35" t="s">
        <v>395</v>
      </c>
      <c r="B248" s="36" t="s">
        <v>396</v>
      </c>
      <c r="C248" s="57">
        <f>C249</f>
        <v>0</v>
      </c>
    </row>
    <row r="249" spans="1:3" ht="15">
      <c r="A249" s="47" t="s">
        <v>397</v>
      </c>
      <c r="B249" s="36"/>
      <c r="C249" s="57"/>
    </row>
    <row r="250" spans="1:3" ht="102.75">
      <c r="A250" s="35" t="s">
        <v>398</v>
      </c>
      <c r="B250" s="36" t="s">
        <v>399</v>
      </c>
      <c r="C250" s="57">
        <f>C251</f>
        <v>0</v>
      </c>
    </row>
    <row r="251" spans="1:3" ht="51.75">
      <c r="A251" s="35" t="s">
        <v>309</v>
      </c>
      <c r="B251" s="36" t="s">
        <v>400</v>
      </c>
      <c r="C251" s="57">
        <f>C252</f>
        <v>0</v>
      </c>
    </row>
    <row r="252" spans="1:3" ht="15">
      <c r="A252" s="35" t="s">
        <v>175</v>
      </c>
      <c r="B252" s="36" t="s">
        <v>401</v>
      </c>
      <c r="C252" s="57">
        <f>C253</f>
        <v>0</v>
      </c>
    </row>
    <row r="253" spans="1:3" ht="15">
      <c r="A253" s="35" t="s">
        <v>177</v>
      </c>
      <c r="B253" s="36" t="s">
        <v>402</v>
      </c>
      <c r="C253" s="57">
        <f>C254</f>
        <v>0</v>
      </c>
    </row>
    <row r="254" spans="1:3" ht="15">
      <c r="A254" s="47" t="s">
        <v>403</v>
      </c>
      <c r="B254" s="36"/>
      <c r="C254" s="57">
        <f>C255+C256+C257</f>
        <v>0</v>
      </c>
    </row>
    <row r="255" spans="1:3" ht="15">
      <c r="A255" s="47" t="s">
        <v>404</v>
      </c>
      <c r="B255" s="36"/>
      <c r="C255" s="57"/>
    </row>
    <row r="256" spans="1:3" ht="15">
      <c r="A256" s="47" t="s">
        <v>405</v>
      </c>
      <c r="B256" s="36"/>
      <c r="C256" s="57"/>
    </row>
    <row r="257" spans="1:3" ht="15">
      <c r="A257" s="47" t="s">
        <v>467</v>
      </c>
      <c r="B257" s="36"/>
      <c r="C257" s="57"/>
    </row>
    <row r="258" spans="1:3" ht="102.75">
      <c r="A258" s="35" t="s">
        <v>406</v>
      </c>
      <c r="B258" s="36" t="s">
        <v>407</v>
      </c>
      <c r="C258" s="57">
        <f>C259</f>
        <v>0</v>
      </c>
    </row>
    <row r="259" spans="1:3" ht="51.75">
      <c r="A259" s="35" t="s">
        <v>348</v>
      </c>
      <c r="B259" s="36" t="s">
        <v>408</v>
      </c>
      <c r="C259" s="57">
        <f>C260</f>
        <v>0</v>
      </c>
    </row>
    <row r="260" spans="1:3" ht="51.75">
      <c r="A260" s="35" t="s">
        <v>395</v>
      </c>
      <c r="B260" s="36" t="s">
        <v>409</v>
      </c>
      <c r="C260" s="57">
        <f>C261</f>
        <v>0</v>
      </c>
    </row>
    <row r="261" spans="1:3" ht="15">
      <c r="A261" s="47" t="s">
        <v>539</v>
      </c>
      <c r="B261" s="36"/>
      <c r="C261" s="57">
        <v>0</v>
      </c>
    </row>
    <row r="262" spans="1:3" ht="102.75">
      <c r="A262" s="35" t="s">
        <v>410</v>
      </c>
      <c r="B262" s="36" t="s">
        <v>411</v>
      </c>
      <c r="C262" s="57">
        <f>C265+C275</f>
        <v>50587.31121</v>
      </c>
    </row>
    <row r="263" spans="1:3" ht="51.75">
      <c r="A263" s="35" t="s">
        <v>309</v>
      </c>
      <c r="B263" s="36" t="s">
        <v>412</v>
      </c>
      <c r="C263" s="57">
        <f>C264</f>
        <v>39989.1307</v>
      </c>
    </row>
    <row r="264" spans="1:3" ht="15">
      <c r="A264" s="35" t="s">
        <v>175</v>
      </c>
      <c r="B264" s="36" t="s">
        <v>413</v>
      </c>
      <c r="C264" s="57">
        <f>C265</f>
        <v>39989.1307</v>
      </c>
    </row>
    <row r="265" spans="1:3" ht="15">
      <c r="A265" s="35" t="s">
        <v>177</v>
      </c>
      <c r="B265" s="36" t="s">
        <v>414</v>
      </c>
      <c r="C265" s="57">
        <f>C266+C267+C268</f>
        <v>39989.1307</v>
      </c>
    </row>
    <row r="266" spans="1:3" ht="15">
      <c r="A266" s="40" t="s">
        <v>468</v>
      </c>
      <c r="B266" s="36"/>
      <c r="C266" s="57">
        <v>0</v>
      </c>
    </row>
    <row r="267" spans="1:3" ht="15">
      <c r="A267" s="40" t="s">
        <v>469</v>
      </c>
      <c r="B267" s="36"/>
      <c r="C267" s="57">
        <v>0</v>
      </c>
    </row>
    <row r="268" spans="1:3" ht="15">
      <c r="A268" s="40" t="s">
        <v>540</v>
      </c>
      <c r="B268" s="36"/>
      <c r="C268" s="57">
        <f>(4317690.01+25669030.95+10002409.74)/1000</f>
        <v>39989.1307</v>
      </c>
    </row>
    <row r="269" spans="1:3" ht="135">
      <c r="A269" s="42" t="s">
        <v>415</v>
      </c>
      <c r="B269" s="36" t="s">
        <v>407</v>
      </c>
      <c r="C269" s="57">
        <f>C270</f>
        <v>0</v>
      </c>
    </row>
    <row r="270" spans="1:3" ht="51.75">
      <c r="A270" s="35" t="s">
        <v>348</v>
      </c>
      <c r="B270" s="36" t="s">
        <v>408</v>
      </c>
      <c r="C270" s="57">
        <f>C271</f>
        <v>0</v>
      </c>
    </row>
    <row r="271" spans="1:3" ht="51.75">
      <c r="A271" s="35" t="s">
        <v>395</v>
      </c>
      <c r="B271" s="36" t="s">
        <v>409</v>
      </c>
      <c r="C271" s="57">
        <v>0</v>
      </c>
    </row>
    <row r="272" spans="1:3" ht="102.75">
      <c r="A272" s="35" t="s">
        <v>416</v>
      </c>
      <c r="B272" s="36" t="s">
        <v>411</v>
      </c>
      <c r="C272" s="57">
        <f>C273</f>
        <v>10598.18051</v>
      </c>
    </row>
    <row r="273" spans="1:3" ht="51.75">
      <c r="A273" s="35" t="s">
        <v>309</v>
      </c>
      <c r="B273" s="36" t="s">
        <v>412</v>
      </c>
      <c r="C273" s="57">
        <f>C274</f>
        <v>10598.18051</v>
      </c>
    </row>
    <row r="274" spans="1:3" ht="15">
      <c r="A274" s="35" t="s">
        <v>175</v>
      </c>
      <c r="B274" s="36" t="s">
        <v>413</v>
      </c>
      <c r="C274" s="57">
        <f>C275</f>
        <v>10598.18051</v>
      </c>
    </row>
    <row r="275" spans="1:3" ht="15">
      <c r="A275" s="35" t="s">
        <v>177</v>
      </c>
      <c r="B275" s="36" t="s">
        <v>414</v>
      </c>
      <c r="C275" s="57">
        <f>C276+C277+C278</f>
        <v>10598.18051</v>
      </c>
    </row>
    <row r="276" spans="1:3" ht="15">
      <c r="A276" s="40" t="s">
        <v>541</v>
      </c>
      <c r="B276" s="45"/>
      <c r="C276" s="57">
        <f>(479743.34+2174308.31+1111378.86)/1000</f>
        <v>3765.4305099999997</v>
      </c>
    </row>
    <row r="277" spans="1:3" ht="15">
      <c r="A277" s="40" t="s">
        <v>542</v>
      </c>
      <c r="B277" s="45"/>
      <c r="C277" s="57">
        <f>(5873020+600000+303543)/1000</f>
        <v>6776.563</v>
      </c>
    </row>
    <row r="278" spans="1:3" ht="15">
      <c r="A278" s="40" t="s">
        <v>543</v>
      </c>
      <c r="B278" s="45"/>
      <c r="C278" s="57">
        <f>56187/1000</f>
        <v>56.187</v>
      </c>
    </row>
    <row r="279" spans="1:3" ht="102.75">
      <c r="A279" s="35" t="s">
        <v>417</v>
      </c>
      <c r="B279" s="36" t="s">
        <v>418</v>
      </c>
      <c r="C279" s="57">
        <f>C280</f>
        <v>0</v>
      </c>
    </row>
    <row r="280" spans="1:3" ht="39">
      <c r="A280" s="35" t="s">
        <v>158</v>
      </c>
      <c r="B280" s="36" t="s">
        <v>419</v>
      </c>
      <c r="C280" s="57">
        <f>C281</f>
        <v>0</v>
      </c>
    </row>
    <row r="281" spans="1:3" ht="39">
      <c r="A281" s="35" t="s">
        <v>186</v>
      </c>
      <c r="B281" s="36" t="s">
        <v>420</v>
      </c>
      <c r="C281" s="57">
        <f>C282</f>
        <v>0</v>
      </c>
    </row>
    <row r="282" spans="1:3" ht="15">
      <c r="A282" s="35" t="s">
        <v>162</v>
      </c>
      <c r="B282" s="36" t="s">
        <v>421</v>
      </c>
      <c r="C282" s="57">
        <f>C283+C285</f>
        <v>0</v>
      </c>
    </row>
    <row r="283" spans="1:3" ht="15">
      <c r="A283" s="35" t="s">
        <v>422</v>
      </c>
      <c r="B283" s="36" t="s">
        <v>423</v>
      </c>
      <c r="C283" s="57">
        <f>C284</f>
        <v>0</v>
      </c>
    </row>
    <row r="284" spans="1:3" ht="15">
      <c r="A284" s="40" t="s">
        <v>544</v>
      </c>
      <c r="B284" s="36"/>
      <c r="C284" s="57">
        <v>0</v>
      </c>
    </row>
    <row r="285" spans="1:3" ht="15">
      <c r="A285" s="35" t="s">
        <v>425</v>
      </c>
      <c r="B285" s="36" t="s">
        <v>426</v>
      </c>
      <c r="C285" s="57">
        <f>C286</f>
        <v>0</v>
      </c>
    </row>
    <row r="286" spans="1:3" ht="15">
      <c r="A286" s="40" t="s">
        <v>424</v>
      </c>
      <c r="B286" s="36"/>
      <c r="C286" s="57">
        <v>0</v>
      </c>
    </row>
    <row r="287" spans="1:3" ht="90">
      <c r="A287" s="35" t="s">
        <v>427</v>
      </c>
      <c r="B287" s="36" t="s">
        <v>428</v>
      </c>
      <c r="C287" s="57">
        <f>C288+C294</f>
        <v>452.6175</v>
      </c>
    </row>
    <row r="288" spans="1:3" ht="135">
      <c r="A288" s="42" t="s">
        <v>429</v>
      </c>
      <c r="B288" s="36" t="s">
        <v>430</v>
      </c>
      <c r="C288" s="57">
        <f>C289</f>
        <v>226.30875</v>
      </c>
    </row>
    <row r="289" spans="1:3" ht="51.75">
      <c r="A289" s="35" t="s">
        <v>309</v>
      </c>
      <c r="B289" s="36" t="s">
        <v>431</v>
      </c>
      <c r="C289" s="57">
        <f>C290</f>
        <v>226.30875</v>
      </c>
    </row>
    <row r="290" spans="1:3" ht="15">
      <c r="A290" s="35" t="s">
        <v>175</v>
      </c>
      <c r="B290" s="36" t="s">
        <v>432</v>
      </c>
      <c r="C290" s="57">
        <f>C291</f>
        <v>226.30875</v>
      </c>
    </row>
    <row r="291" spans="1:3" ht="15">
      <c r="A291" s="35" t="s">
        <v>177</v>
      </c>
      <c r="B291" s="36" t="s">
        <v>433</v>
      </c>
      <c r="C291" s="57">
        <f>C292</f>
        <v>226.30875</v>
      </c>
    </row>
    <row r="292" spans="1:3" ht="15">
      <c r="A292" s="47" t="s">
        <v>545</v>
      </c>
      <c r="B292" s="36"/>
      <c r="C292" s="57">
        <f>226308.75/1000</f>
        <v>226.30875</v>
      </c>
    </row>
    <row r="293" spans="1:3" ht="102.75">
      <c r="A293" s="48" t="s">
        <v>582</v>
      </c>
      <c r="B293" s="44" t="s">
        <v>546</v>
      </c>
      <c r="C293" s="57">
        <f>C294</f>
        <v>226.30875</v>
      </c>
    </row>
    <row r="294" spans="1:3" ht="15">
      <c r="A294" s="48" t="s">
        <v>470</v>
      </c>
      <c r="B294" s="44" t="s">
        <v>547</v>
      </c>
      <c r="C294" s="57">
        <f>C295</f>
        <v>226.30875</v>
      </c>
    </row>
    <row r="295" spans="1:3" ht="15">
      <c r="A295" s="48" t="s">
        <v>548</v>
      </c>
      <c r="B295" s="36"/>
      <c r="C295" s="57">
        <f>226308.75/1000</f>
        <v>226.30875</v>
      </c>
    </row>
    <row r="296" spans="1:3" ht="113.25" customHeight="1">
      <c r="A296" s="35" t="s">
        <v>434</v>
      </c>
      <c r="B296" s="36" t="s">
        <v>435</v>
      </c>
      <c r="C296" s="57">
        <f>C297</f>
        <v>0</v>
      </c>
    </row>
    <row r="297" spans="1:3" ht="51.75">
      <c r="A297" s="35" t="s">
        <v>348</v>
      </c>
      <c r="B297" s="36" t="s">
        <v>436</v>
      </c>
      <c r="C297" s="57">
        <f>C298</f>
        <v>0</v>
      </c>
    </row>
    <row r="298" spans="1:3" ht="51.75">
      <c r="A298" s="35" t="s">
        <v>395</v>
      </c>
      <c r="B298" s="36" t="s">
        <v>437</v>
      </c>
      <c r="C298" s="57">
        <f>C299</f>
        <v>0</v>
      </c>
    </row>
    <row r="299" spans="1:3" ht="15">
      <c r="A299" s="47" t="s">
        <v>438</v>
      </c>
      <c r="B299" s="36"/>
      <c r="C299" s="57"/>
    </row>
    <row r="300" spans="1:3" s="55" customFormat="1" ht="15">
      <c r="A300" s="34" t="s">
        <v>439</v>
      </c>
      <c r="B300" s="37" t="s">
        <v>440</v>
      </c>
      <c r="C300" s="58">
        <f>C301</f>
        <v>328.321</v>
      </c>
    </row>
    <row r="301" spans="1:3" ht="102.75">
      <c r="A301" s="35" t="s">
        <v>441</v>
      </c>
      <c r="B301" s="36" t="s">
        <v>442</v>
      </c>
      <c r="C301" s="57">
        <f>C302</f>
        <v>328.321</v>
      </c>
    </row>
    <row r="302" spans="1:3" ht="39">
      <c r="A302" s="35" t="s">
        <v>186</v>
      </c>
      <c r="B302" s="36" t="s">
        <v>443</v>
      </c>
      <c r="C302" s="57">
        <f>C303+C310</f>
        <v>328.321</v>
      </c>
    </row>
    <row r="303" spans="1:3" ht="15">
      <c r="A303" s="35" t="s">
        <v>162</v>
      </c>
      <c r="B303" s="36" t="s">
        <v>444</v>
      </c>
      <c r="C303" s="57">
        <f>C304+C308</f>
        <v>328.321</v>
      </c>
    </row>
    <row r="304" spans="1:3" ht="15">
      <c r="A304" s="35" t="s">
        <v>422</v>
      </c>
      <c r="B304" s="36" t="s">
        <v>445</v>
      </c>
      <c r="C304" s="57">
        <f>C306+C305+C307</f>
        <v>328.321</v>
      </c>
    </row>
    <row r="305" spans="1:3" ht="15">
      <c r="A305" s="47" t="s">
        <v>446</v>
      </c>
      <c r="B305" s="36"/>
      <c r="C305" s="57">
        <f>(220577.51+107743.49)/1000</f>
        <v>328.321</v>
      </c>
    </row>
    <row r="306" spans="1:3" ht="15">
      <c r="A306" s="47" t="s">
        <v>549</v>
      </c>
      <c r="B306" s="36"/>
      <c r="C306" s="57"/>
    </row>
    <row r="307" spans="1:3" ht="15">
      <c r="A307" s="47" t="s">
        <v>550</v>
      </c>
      <c r="B307" s="36"/>
      <c r="C307" s="57"/>
    </row>
    <row r="308" spans="1:3" ht="15">
      <c r="A308" s="35" t="s">
        <v>171</v>
      </c>
      <c r="B308" s="36" t="s">
        <v>447</v>
      </c>
      <c r="C308" s="57">
        <f>C309</f>
        <v>0</v>
      </c>
    </row>
    <row r="309" spans="1:3" ht="15">
      <c r="A309" s="40" t="s">
        <v>448</v>
      </c>
      <c r="B309" s="36"/>
      <c r="C309" s="57">
        <v>0</v>
      </c>
    </row>
    <row r="310" spans="1:3" ht="15">
      <c r="A310" s="51" t="s">
        <v>175</v>
      </c>
      <c r="B310" s="36" t="s">
        <v>449</v>
      </c>
      <c r="C310" s="57">
        <f>C311</f>
        <v>0</v>
      </c>
    </row>
    <row r="311" spans="1:3" ht="15">
      <c r="A311" s="51" t="s">
        <v>177</v>
      </c>
      <c r="B311" s="36" t="s">
        <v>450</v>
      </c>
      <c r="C311" s="57">
        <f>C312</f>
        <v>0</v>
      </c>
    </row>
    <row r="312" spans="1:3" ht="15">
      <c r="A312" s="40" t="s">
        <v>583</v>
      </c>
      <c r="B312" s="36"/>
      <c r="C312" s="57"/>
    </row>
    <row r="313" spans="1:3" s="55" customFormat="1" ht="15">
      <c r="A313" s="34" t="s">
        <v>451</v>
      </c>
      <c r="B313" s="37" t="s">
        <v>452</v>
      </c>
      <c r="C313" s="58">
        <f>C314+C319+C329+C341+C324</f>
        <v>9017.769649999998</v>
      </c>
    </row>
    <row r="314" spans="1:3" ht="102.75">
      <c r="A314" s="35" t="s">
        <v>453</v>
      </c>
      <c r="B314" s="36" t="s">
        <v>454</v>
      </c>
      <c r="C314" s="57">
        <f>C315</f>
        <v>0</v>
      </c>
    </row>
    <row r="315" spans="1:3" ht="39">
      <c r="A315" s="35" t="s">
        <v>186</v>
      </c>
      <c r="B315" s="36" t="s">
        <v>455</v>
      </c>
      <c r="C315" s="57">
        <f>C316</f>
        <v>0</v>
      </c>
    </row>
    <row r="316" spans="1:3" ht="15">
      <c r="A316" s="35" t="s">
        <v>456</v>
      </c>
      <c r="B316" s="36" t="s">
        <v>457</v>
      </c>
      <c r="C316" s="57">
        <f>C317</f>
        <v>0</v>
      </c>
    </row>
    <row r="317" spans="1:3" ht="15">
      <c r="A317" s="35" t="s">
        <v>422</v>
      </c>
      <c r="B317" s="36" t="s">
        <v>7</v>
      </c>
      <c r="C317" s="57">
        <f>C318</f>
        <v>0</v>
      </c>
    </row>
    <row r="318" spans="1:3" ht="15">
      <c r="A318" s="40" t="s">
        <v>584</v>
      </c>
      <c r="B318" s="45" t="s">
        <v>8</v>
      </c>
      <c r="C318" s="57">
        <v>0</v>
      </c>
    </row>
    <row r="319" spans="1:3" ht="102.75">
      <c r="A319" s="35" t="s">
        <v>9</v>
      </c>
      <c r="B319" s="36" t="s">
        <v>10</v>
      </c>
      <c r="C319" s="57">
        <f>C320</f>
        <v>0</v>
      </c>
    </row>
    <row r="320" spans="1:3" ht="39">
      <c r="A320" s="35" t="s">
        <v>186</v>
      </c>
      <c r="B320" s="36" t="s">
        <v>11</v>
      </c>
      <c r="C320" s="57">
        <f>C321</f>
        <v>0</v>
      </c>
    </row>
    <row r="321" spans="1:3" ht="15">
      <c r="A321" s="35" t="s">
        <v>456</v>
      </c>
      <c r="B321" s="36" t="s">
        <v>12</v>
      </c>
      <c r="C321" s="57">
        <f>C322</f>
        <v>0</v>
      </c>
    </row>
    <row r="322" spans="1:3" ht="15">
      <c r="A322" s="35" t="s">
        <v>422</v>
      </c>
      <c r="B322" s="36" t="s">
        <v>13</v>
      </c>
      <c r="C322" s="57">
        <f>C323</f>
        <v>0</v>
      </c>
    </row>
    <row r="323" spans="1:3" ht="15">
      <c r="A323" s="40" t="s">
        <v>585</v>
      </c>
      <c r="B323" s="45" t="s">
        <v>8</v>
      </c>
      <c r="C323" s="57">
        <v>0</v>
      </c>
    </row>
    <row r="324" spans="1:3" ht="39">
      <c r="A324" s="48" t="s">
        <v>551</v>
      </c>
      <c r="B324" s="36" t="s">
        <v>552</v>
      </c>
      <c r="C324" s="57">
        <f>C325</f>
        <v>250</v>
      </c>
    </row>
    <row r="325" spans="1:3" ht="39">
      <c r="A325" s="35" t="s">
        <v>186</v>
      </c>
      <c r="B325" s="36" t="s">
        <v>553</v>
      </c>
      <c r="C325" s="57">
        <f>C326</f>
        <v>250</v>
      </c>
    </row>
    <row r="326" spans="1:3" ht="15">
      <c r="A326" s="35" t="s">
        <v>162</v>
      </c>
      <c r="B326" s="36" t="s">
        <v>554</v>
      </c>
      <c r="C326" s="57">
        <f>C327</f>
        <v>250</v>
      </c>
    </row>
    <row r="327" spans="1:3" ht="15">
      <c r="A327" s="35" t="s">
        <v>191</v>
      </c>
      <c r="B327" s="36" t="s">
        <v>555</v>
      </c>
      <c r="C327" s="57">
        <f>C328</f>
        <v>250</v>
      </c>
    </row>
    <row r="328" spans="1:3" ht="15">
      <c r="A328" s="47" t="s">
        <v>19</v>
      </c>
      <c r="B328" s="45"/>
      <c r="C328" s="57">
        <f>250000/1000</f>
        <v>250</v>
      </c>
    </row>
    <row r="329" spans="1:3" ht="120">
      <c r="A329" s="42" t="s">
        <v>14</v>
      </c>
      <c r="B329" s="36" t="s">
        <v>15</v>
      </c>
      <c r="C329" s="57">
        <f>C330</f>
        <v>2538.24816</v>
      </c>
    </row>
    <row r="330" spans="1:3" ht="39">
      <c r="A330" s="35" t="s">
        <v>186</v>
      </c>
      <c r="B330" s="36" t="s">
        <v>16</v>
      </c>
      <c r="C330" s="57">
        <f>C331+C338</f>
        <v>2538.24816</v>
      </c>
    </row>
    <row r="331" spans="1:3" ht="15">
      <c r="A331" s="35" t="s">
        <v>162</v>
      </c>
      <c r="B331" s="36" t="s">
        <v>17</v>
      </c>
      <c r="C331" s="57">
        <f>C332+C334+C336</f>
        <v>2460</v>
      </c>
    </row>
    <row r="332" spans="1:3" ht="15">
      <c r="A332" s="35" t="s">
        <v>191</v>
      </c>
      <c r="B332" s="36" t="s">
        <v>18</v>
      </c>
      <c r="C332" s="57">
        <f>C333</f>
        <v>2460</v>
      </c>
    </row>
    <row r="333" spans="1:3" ht="15">
      <c r="A333" s="35" t="s">
        <v>19</v>
      </c>
      <c r="B333" s="36"/>
      <c r="C333" s="57">
        <f>(1360000+300000+410000+390000)/1000</f>
        <v>2460</v>
      </c>
    </row>
    <row r="334" spans="1:3" ht="15">
      <c r="A334" s="35" t="s">
        <v>422</v>
      </c>
      <c r="B334" s="36" t="s">
        <v>20</v>
      </c>
      <c r="C334" s="57">
        <f>C335</f>
        <v>0</v>
      </c>
    </row>
    <row r="335" spans="1:3" ht="15">
      <c r="A335" s="47" t="s">
        <v>21</v>
      </c>
      <c r="B335" s="36"/>
      <c r="C335" s="57"/>
    </row>
    <row r="336" spans="1:3" ht="15">
      <c r="A336" s="35" t="s">
        <v>425</v>
      </c>
      <c r="B336" s="36" t="s">
        <v>22</v>
      </c>
      <c r="C336" s="57">
        <f>C337</f>
        <v>0</v>
      </c>
    </row>
    <row r="337" spans="1:3" ht="15">
      <c r="A337" s="47" t="s">
        <v>23</v>
      </c>
      <c r="B337" s="36"/>
      <c r="C337" s="57">
        <v>0</v>
      </c>
    </row>
    <row r="338" spans="1:3" ht="15">
      <c r="A338" s="35" t="s">
        <v>175</v>
      </c>
      <c r="B338" s="36" t="s">
        <v>24</v>
      </c>
      <c r="C338" s="57">
        <f>C339</f>
        <v>78.24816</v>
      </c>
    </row>
    <row r="339" spans="1:3" ht="26.25">
      <c r="A339" s="35" t="s">
        <v>214</v>
      </c>
      <c r="B339" s="36" t="s">
        <v>25</v>
      </c>
      <c r="C339" s="57">
        <f>C340</f>
        <v>78.24816</v>
      </c>
    </row>
    <row r="340" spans="1:3" ht="15">
      <c r="A340" s="47" t="s">
        <v>26</v>
      </c>
      <c r="B340" s="33"/>
      <c r="C340" s="57">
        <f>78248.16/1000</f>
        <v>78.24816</v>
      </c>
    </row>
    <row r="341" spans="1:3" ht="90">
      <c r="A341" s="35" t="s">
        <v>27</v>
      </c>
      <c r="B341" s="49" t="s">
        <v>28</v>
      </c>
      <c r="C341" s="57">
        <f>C342+C347</f>
        <v>6229.521489999999</v>
      </c>
    </row>
    <row r="342" spans="1:3" ht="102.75">
      <c r="A342" s="35" t="s">
        <v>471</v>
      </c>
      <c r="B342" s="49" t="s">
        <v>29</v>
      </c>
      <c r="C342" s="57">
        <f>C343</f>
        <v>0</v>
      </c>
    </row>
    <row r="343" spans="1:3" ht="39">
      <c r="A343" s="35" t="s">
        <v>186</v>
      </c>
      <c r="B343" s="49" t="s">
        <v>30</v>
      </c>
      <c r="C343" s="57">
        <f>C344</f>
        <v>0</v>
      </c>
    </row>
    <row r="344" spans="1:3" ht="15">
      <c r="A344" s="35" t="s">
        <v>456</v>
      </c>
      <c r="B344" s="49" t="s">
        <v>31</v>
      </c>
      <c r="C344" s="57">
        <f>C345</f>
        <v>0</v>
      </c>
    </row>
    <row r="345" spans="1:3" ht="15">
      <c r="A345" s="35" t="s">
        <v>425</v>
      </c>
      <c r="B345" s="49" t="s">
        <v>32</v>
      </c>
      <c r="C345" s="57">
        <f>C346</f>
        <v>0</v>
      </c>
    </row>
    <row r="346" spans="1:3" ht="15">
      <c r="A346" s="47" t="s">
        <v>33</v>
      </c>
      <c r="B346" s="33"/>
      <c r="C346" s="57">
        <v>0</v>
      </c>
    </row>
    <row r="347" spans="1:3" ht="102.75">
      <c r="A347" s="35" t="s">
        <v>34</v>
      </c>
      <c r="B347" s="36" t="s">
        <v>35</v>
      </c>
      <c r="C347" s="57">
        <f>C348</f>
        <v>6229.521489999999</v>
      </c>
    </row>
    <row r="348" spans="1:3" ht="51.75">
      <c r="A348" s="35" t="s">
        <v>348</v>
      </c>
      <c r="B348" s="36" t="s">
        <v>36</v>
      </c>
      <c r="C348" s="57">
        <f>C349</f>
        <v>6229.521489999999</v>
      </c>
    </row>
    <row r="349" spans="1:3" ht="39">
      <c r="A349" s="35" t="s">
        <v>350</v>
      </c>
      <c r="B349" s="36" t="s">
        <v>37</v>
      </c>
      <c r="C349" s="57">
        <f>C350+C351+C352+C353</f>
        <v>6229.521489999999</v>
      </c>
    </row>
    <row r="350" spans="1:3" ht="15">
      <c r="A350" s="47" t="s">
        <v>38</v>
      </c>
      <c r="B350" s="36"/>
      <c r="C350" s="57">
        <f>(297381.79+220039.4+851411.22+361202.9+389854)/1000</f>
        <v>2119.88931</v>
      </c>
    </row>
    <row r="351" spans="1:3" ht="15">
      <c r="A351" s="47" t="s">
        <v>39</v>
      </c>
      <c r="B351" s="36"/>
      <c r="C351" s="57">
        <f>(20366.85+29202.66+71269.05+138944.93+83100.69)/1000</f>
        <v>342.88418</v>
      </c>
    </row>
    <row r="352" spans="1:3" ht="15">
      <c r="A352" s="47" t="s">
        <v>586</v>
      </c>
      <c r="B352" s="36"/>
      <c r="C352" s="57">
        <f>501470/1000</f>
        <v>501.47</v>
      </c>
    </row>
    <row r="353" spans="1:3" ht="15">
      <c r="A353" s="47" t="s">
        <v>587</v>
      </c>
      <c r="B353" s="36"/>
      <c r="C353" s="57">
        <f>(1960283+1304995)/1000</f>
        <v>3265.278</v>
      </c>
    </row>
    <row r="354" spans="1:3" s="55" customFormat="1" ht="36" customHeight="1">
      <c r="A354" s="34" t="s">
        <v>40</v>
      </c>
      <c r="B354" s="37" t="s">
        <v>41</v>
      </c>
      <c r="C354" s="58">
        <f>C355</f>
        <v>1937.7591100000002</v>
      </c>
    </row>
    <row r="355" spans="1:3" ht="102.75">
      <c r="A355" s="35" t="s">
        <v>42</v>
      </c>
      <c r="B355" s="44" t="s">
        <v>43</v>
      </c>
      <c r="C355" s="57">
        <f>C356</f>
        <v>1937.7591100000002</v>
      </c>
    </row>
    <row r="356" spans="1:3" ht="39">
      <c r="A356" s="35" t="s">
        <v>44</v>
      </c>
      <c r="B356" s="36" t="s">
        <v>45</v>
      </c>
      <c r="C356" s="57">
        <f>C357+C362</f>
        <v>1937.7591100000002</v>
      </c>
    </row>
    <row r="357" spans="1:3" ht="15">
      <c r="A357" s="35" t="s">
        <v>456</v>
      </c>
      <c r="B357" s="36" t="s">
        <v>46</v>
      </c>
      <c r="C357" s="57">
        <f>C358</f>
        <v>0</v>
      </c>
    </row>
    <row r="358" spans="1:3" ht="15">
      <c r="A358" s="35" t="s">
        <v>47</v>
      </c>
      <c r="B358" s="36" t="s">
        <v>48</v>
      </c>
      <c r="C358" s="57">
        <f>C359</f>
        <v>0</v>
      </c>
    </row>
    <row r="359" spans="1:3" ht="15">
      <c r="A359" s="40" t="s">
        <v>49</v>
      </c>
      <c r="B359" s="36"/>
      <c r="C359" s="57">
        <f>C360+C361</f>
        <v>0</v>
      </c>
    </row>
    <row r="360" spans="1:3" ht="15">
      <c r="A360" s="40" t="s">
        <v>50</v>
      </c>
      <c r="B360" s="36"/>
      <c r="C360" s="57">
        <v>0</v>
      </c>
    </row>
    <row r="361" spans="1:3" ht="15">
      <c r="A361" s="40" t="s">
        <v>51</v>
      </c>
      <c r="B361" s="36"/>
      <c r="C361" s="57">
        <v>0</v>
      </c>
    </row>
    <row r="362" spans="1:3" ht="15">
      <c r="A362" s="35" t="s">
        <v>175</v>
      </c>
      <c r="B362" s="36" t="s">
        <v>52</v>
      </c>
      <c r="C362" s="57">
        <f>C363</f>
        <v>1937.7591100000002</v>
      </c>
    </row>
    <row r="363" spans="1:3" ht="26.25">
      <c r="A363" s="35" t="s">
        <v>53</v>
      </c>
      <c r="B363" s="36" t="s">
        <v>54</v>
      </c>
      <c r="C363" s="57">
        <f>C364+C365+C366+C367</f>
        <v>1937.7591100000002</v>
      </c>
    </row>
    <row r="364" spans="1:3" ht="15">
      <c r="A364" s="47" t="s">
        <v>55</v>
      </c>
      <c r="B364" s="36"/>
      <c r="C364" s="57">
        <v>0</v>
      </c>
    </row>
    <row r="365" spans="1:3" ht="15">
      <c r="A365" s="47" t="s">
        <v>56</v>
      </c>
      <c r="B365" s="33"/>
      <c r="C365" s="57">
        <f>(1937759.11-1039717)/1000</f>
        <v>898.0421100000001</v>
      </c>
    </row>
    <row r="366" spans="1:3" ht="15">
      <c r="A366" s="47" t="s">
        <v>556</v>
      </c>
      <c r="B366" s="33"/>
      <c r="C366" s="57">
        <f>1039717/1000</f>
        <v>1039.717</v>
      </c>
    </row>
    <row r="367" spans="1:3" ht="15">
      <c r="A367" s="47" t="s">
        <v>588</v>
      </c>
      <c r="B367" s="33"/>
      <c r="C367" s="57">
        <v>0</v>
      </c>
    </row>
    <row r="368" spans="1:3" s="54" customFormat="1" ht="15">
      <c r="A368" s="32" t="s">
        <v>57</v>
      </c>
      <c r="B368" s="33" t="s">
        <v>58</v>
      </c>
      <c r="C368" s="56">
        <f aca="true" t="shared" si="1" ref="C368:C373">C369</f>
        <v>1137.46728</v>
      </c>
    </row>
    <row r="369" spans="1:3" ht="15">
      <c r="A369" s="35" t="s">
        <v>59</v>
      </c>
      <c r="B369" s="36" t="s">
        <v>60</v>
      </c>
      <c r="C369" s="57">
        <f t="shared" si="1"/>
        <v>1137.46728</v>
      </c>
    </row>
    <row r="370" spans="1:3" s="53" customFormat="1" ht="15">
      <c r="A370" s="35" t="s">
        <v>61</v>
      </c>
      <c r="B370" s="36"/>
      <c r="C370" s="60">
        <f t="shared" si="1"/>
        <v>1137.46728</v>
      </c>
    </row>
    <row r="371" spans="1:3" ht="102.75">
      <c r="A371" s="52" t="s">
        <v>62</v>
      </c>
      <c r="B371" s="36" t="s">
        <v>63</v>
      </c>
      <c r="C371" s="57">
        <f t="shared" si="1"/>
        <v>1137.46728</v>
      </c>
    </row>
    <row r="372" spans="1:3" ht="15">
      <c r="A372" s="35" t="s">
        <v>64</v>
      </c>
      <c r="B372" s="36" t="s">
        <v>65</v>
      </c>
      <c r="C372" s="57">
        <f t="shared" si="1"/>
        <v>1137.46728</v>
      </c>
    </row>
    <row r="373" spans="1:3" ht="26.25">
      <c r="A373" s="35" t="s">
        <v>66</v>
      </c>
      <c r="B373" s="36" t="s">
        <v>67</v>
      </c>
      <c r="C373" s="57">
        <f t="shared" si="1"/>
        <v>1137.46728</v>
      </c>
    </row>
    <row r="374" spans="1:3" ht="26.25">
      <c r="A374" s="35" t="s">
        <v>68</v>
      </c>
      <c r="B374" s="36" t="s">
        <v>69</v>
      </c>
      <c r="C374" s="57">
        <f>(211720.59+457408.57+145911+144632+177795.12)/1000</f>
        <v>1137.46728</v>
      </c>
    </row>
    <row r="375" spans="1:3" s="54" customFormat="1" ht="15">
      <c r="A375" s="32" t="s">
        <v>70</v>
      </c>
      <c r="B375" s="33" t="s">
        <v>71</v>
      </c>
      <c r="C375" s="56">
        <f>C376+C381+C386</f>
        <v>202.69111</v>
      </c>
    </row>
    <row r="376" spans="1:3" s="55" customFormat="1" ht="15">
      <c r="A376" s="34" t="s">
        <v>72</v>
      </c>
      <c r="B376" s="37" t="s">
        <v>73</v>
      </c>
      <c r="C376" s="58">
        <f>C377</f>
        <v>27.691110000000002</v>
      </c>
    </row>
    <row r="377" spans="1:3" ht="102.75">
      <c r="A377" s="35" t="s">
        <v>74</v>
      </c>
      <c r="B377" s="36" t="s">
        <v>75</v>
      </c>
      <c r="C377" s="57">
        <f>C378</f>
        <v>27.691110000000002</v>
      </c>
    </row>
    <row r="378" spans="1:3" ht="39">
      <c r="A378" s="35" t="s">
        <v>76</v>
      </c>
      <c r="B378" s="36" t="s">
        <v>77</v>
      </c>
      <c r="C378" s="57">
        <f>C379</f>
        <v>27.691110000000002</v>
      </c>
    </row>
    <row r="379" spans="1:3" ht="15">
      <c r="A379" s="35" t="s">
        <v>78</v>
      </c>
      <c r="B379" s="36" t="s">
        <v>79</v>
      </c>
      <c r="C379" s="57">
        <f>C380</f>
        <v>27.691110000000002</v>
      </c>
    </row>
    <row r="380" spans="1:3" ht="39">
      <c r="A380" s="35" t="s">
        <v>80</v>
      </c>
      <c r="B380" s="36" t="s">
        <v>81</v>
      </c>
      <c r="C380" s="57">
        <f>(3935+8484.19+10888.33+4383.59)/1000</f>
        <v>27.691110000000002</v>
      </c>
    </row>
    <row r="381" spans="1:3" s="55" customFormat="1" ht="15">
      <c r="A381" s="34" t="s">
        <v>82</v>
      </c>
      <c r="B381" s="37" t="s">
        <v>83</v>
      </c>
      <c r="C381" s="58">
        <f>C382</f>
        <v>175</v>
      </c>
    </row>
    <row r="382" spans="1:3" ht="102.75">
      <c r="A382" s="35" t="s">
        <v>84</v>
      </c>
      <c r="B382" s="36" t="s">
        <v>85</v>
      </c>
      <c r="C382" s="57">
        <f>C383</f>
        <v>175</v>
      </c>
    </row>
    <row r="383" spans="1:3" ht="15">
      <c r="A383" s="35" t="s">
        <v>86</v>
      </c>
      <c r="B383" s="36" t="s">
        <v>87</v>
      </c>
      <c r="C383" s="57">
        <f>C384</f>
        <v>175</v>
      </c>
    </row>
    <row r="384" spans="1:3" ht="15">
      <c r="A384" s="35" t="s">
        <v>78</v>
      </c>
      <c r="B384" s="36" t="s">
        <v>88</v>
      </c>
      <c r="C384" s="57">
        <f>C385</f>
        <v>175</v>
      </c>
    </row>
    <row r="385" spans="1:3" ht="26.25">
      <c r="A385" s="35" t="s">
        <v>89</v>
      </c>
      <c r="B385" s="36" t="s">
        <v>90</v>
      </c>
      <c r="C385" s="57">
        <f>(35000+35000+70000+35000)/1000</f>
        <v>175</v>
      </c>
    </row>
    <row r="386" spans="1:3" s="55" customFormat="1" ht="26.25">
      <c r="A386" s="34" t="s">
        <v>91</v>
      </c>
      <c r="B386" s="37" t="s">
        <v>92</v>
      </c>
      <c r="C386" s="58">
        <f aca="true" t="shared" si="2" ref="C386:C391">C387</f>
        <v>0</v>
      </c>
    </row>
    <row r="387" spans="1:3" ht="102.75">
      <c r="A387" s="35" t="s">
        <v>93</v>
      </c>
      <c r="B387" s="36" t="s">
        <v>94</v>
      </c>
      <c r="C387" s="57">
        <f t="shared" si="2"/>
        <v>0</v>
      </c>
    </row>
    <row r="388" spans="1:3" ht="39">
      <c r="A388" s="35" t="s">
        <v>158</v>
      </c>
      <c r="B388" s="36" t="s">
        <v>95</v>
      </c>
      <c r="C388" s="62">
        <f t="shared" si="2"/>
        <v>0</v>
      </c>
    </row>
    <row r="389" spans="1:3" ht="39">
      <c r="A389" s="35" t="s">
        <v>186</v>
      </c>
      <c r="B389" s="36" t="s">
        <v>96</v>
      </c>
      <c r="C389" s="62">
        <f t="shared" si="2"/>
        <v>0</v>
      </c>
    </row>
    <row r="390" spans="1:3" ht="15">
      <c r="A390" s="35" t="s">
        <v>162</v>
      </c>
      <c r="B390" s="36" t="s">
        <v>97</v>
      </c>
      <c r="C390" s="62">
        <f t="shared" si="2"/>
        <v>0</v>
      </c>
    </row>
    <row r="391" spans="1:3" ht="15">
      <c r="A391" s="35" t="s">
        <v>98</v>
      </c>
      <c r="B391" s="36" t="s">
        <v>99</v>
      </c>
      <c r="C391" s="62">
        <f t="shared" si="2"/>
        <v>0</v>
      </c>
    </row>
    <row r="392" spans="1:3" ht="15">
      <c r="A392" s="40" t="s">
        <v>100</v>
      </c>
      <c r="B392" s="36"/>
      <c r="C392" s="62">
        <v>0</v>
      </c>
    </row>
  </sheetData>
  <sheetProtection/>
  <mergeCells count="2">
    <mergeCell ref="A2:C3"/>
    <mergeCell ref="A4:B4"/>
  </mergeCells>
  <conditionalFormatting sqref="C6:C392">
    <cfRule type="cellIs" priority="1" dxfId="0" operator="equal" stopIfTrue="1">
      <formula>"/1000"</formula>
    </cfRule>
    <cfRule type="expression" priority="2" dxfId="0" stopIfTrue="1">
      <formula>"/1000"</formula>
    </cfRule>
  </conditionalFormatting>
  <printOptions/>
  <pageMargins left="0.92" right="0.7874015748031497" top="0.2755905511811024" bottom="0.2755905511811024" header="0.2362204724409449" footer="0.275590551181102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145" zoomScaleSheetLayoutView="145" zoomScalePageLayoutView="0" workbookViewId="0" topLeftCell="A19">
      <selection activeCell="B3" sqref="B3:H3"/>
    </sheetView>
  </sheetViews>
  <sheetFormatPr defaultColWidth="9.140625" defaultRowHeight="15"/>
  <cols>
    <col min="4" max="4" width="13.140625" style="0" customWidth="1"/>
    <col min="7" max="7" width="9.8515625" style="0" customWidth="1"/>
    <col min="8" max="8" width="6.00390625" style="0" customWidth="1"/>
    <col min="9" max="9" width="15.7109375" style="0" customWidth="1"/>
  </cols>
  <sheetData>
    <row r="1" spans="1:9" ht="15.75">
      <c r="A1" s="1"/>
      <c r="B1" s="1"/>
      <c r="C1" s="1"/>
      <c r="D1" s="1"/>
      <c r="E1" s="73" t="s">
        <v>6</v>
      </c>
      <c r="F1" s="73"/>
      <c r="G1" s="73"/>
      <c r="H1" s="73"/>
      <c r="I1" s="73"/>
    </row>
    <row r="2" spans="1:9" ht="65.25" customHeight="1">
      <c r="A2" s="1"/>
      <c r="B2" s="1"/>
      <c r="C2" s="1"/>
      <c r="D2" s="1"/>
      <c r="E2" s="73"/>
      <c r="F2" s="73"/>
      <c r="G2" s="73"/>
      <c r="H2" s="73"/>
      <c r="I2" s="73"/>
    </row>
    <row r="3" spans="1:9" ht="90" customHeight="1">
      <c r="A3" s="1"/>
      <c r="B3" s="72" t="s">
        <v>2</v>
      </c>
      <c r="C3" s="72"/>
      <c r="D3" s="72"/>
      <c r="E3" s="72"/>
      <c r="F3" s="72"/>
      <c r="G3" s="72"/>
      <c r="H3" s="72"/>
      <c r="I3" s="1"/>
    </row>
    <row r="4" spans="1:11" ht="43.5" customHeight="1">
      <c r="A4" s="1" t="s">
        <v>103</v>
      </c>
      <c r="B4" s="1"/>
      <c r="C4" s="1"/>
      <c r="D4" s="1"/>
      <c r="E4" s="1"/>
      <c r="F4" s="1"/>
      <c r="G4" s="1"/>
      <c r="H4" s="1"/>
      <c r="I4" s="63">
        <f>'приложение №2'!C6</f>
        <v>80904.36113</v>
      </c>
      <c r="J4" s="13">
        <f>I6+I9+I11+I13+I15+I17</f>
        <v>80904.36113</v>
      </c>
      <c r="K4" s="13">
        <f>J4-I4</f>
        <v>0</v>
      </c>
    </row>
    <row r="5" spans="1:9" ht="15.75">
      <c r="A5" s="1"/>
      <c r="B5" s="1"/>
      <c r="C5" s="1"/>
      <c r="D5" s="1"/>
      <c r="E5" s="1"/>
      <c r="F5" s="1"/>
      <c r="G5" s="1"/>
      <c r="H5" s="1"/>
      <c r="I5" s="63"/>
    </row>
    <row r="6" spans="1:9" ht="21" customHeight="1">
      <c r="A6" s="71" t="s">
        <v>129</v>
      </c>
      <c r="B6" s="71"/>
      <c r="C6" s="71"/>
      <c r="D6" s="71"/>
      <c r="E6" s="71"/>
      <c r="F6" s="71"/>
      <c r="G6" s="71"/>
      <c r="H6" s="1"/>
      <c r="I6" s="63">
        <f>'приложение №2'!C7</f>
        <v>6832.633540000001</v>
      </c>
    </row>
    <row r="7" spans="1:9" ht="39.75" customHeight="1">
      <c r="A7" s="74" t="s">
        <v>124</v>
      </c>
      <c r="B7" s="74"/>
      <c r="C7" s="74"/>
      <c r="D7" s="74"/>
      <c r="E7" s="74"/>
      <c r="F7" s="74"/>
      <c r="G7" s="74"/>
      <c r="H7" s="74"/>
      <c r="I7" s="64">
        <f>'приложение №2'!E14</f>
        <v>1745.37819</v>
      </c>
    </row>
    <row r="8" spans="1:9" ht="15.75">
      <c r="A8" s="1"/>
      <c r="B8" s="1"/>
      <c r="C8" s="1"/>
      <c r="D8" s="1"/>
      <c r="E8" s="1"/>
      <c r="F8" s="1"/>
      <c r="G8" s="1"/>
      <c r="H8" s="1"/>
      <c r="I8" s="63"/>
    </row>
    <row r="9" spans="1:9" ht="15.75">
      <c r="A9" s="1" t="s">
        <v>130</v>
      </c>
      <c r="B9" s="1"/>
      <c r="C9" s="1"/>
      <c r="D9" s="1"/>
      <c r="E9" s="1"/>
      <c r="F9" s="1"/>
      <c r="G9" s="1"/>
      <c r="H9" s="1"/>
      <c r="I9" s="63">
        <f>'приложение №2'!C162</f>
        <v>0</v>
      </c>
    </row>
    <row r="10" spans="1:9" ht="15.75">
      <c r="A10" s="1"/>
      <c r="B10" s="1"/>
      <c r="C10" s="1"/>
      <c r="D10" s="1"/>
      <c r="E10" s="1"/>
      <c r="F10" s="1"/>
      <c r="G10" s="1"/>
      <c r="H10" s="1"/>
      <c r="I10" s="63"/>
    </row>
    <row r="11" spans="1:9" ht="15.75">
      <c r="A11" s="1" t="s">
        <v>128</v>
      </c>
      <c r="B11" s="1"/>
      <c r="C11" s="1"/>
      <c r="D11" s="1"/>
      <c r="E11" s="1"/>
      <c r="F11" s="1"/>
      <c r="G11" s="1"/>
      <c r="H11" s="1"/>
      <c r="I11" s="63">
        <f>'приложение №2'!C173</f>
        <v>10407.79073</v>
      </c>
    </row>
    <row r="12" spans="1:9" ht="15.75">
      <c r="A12" s="1"/>
      <c r="B12" s="1"/>
      <c r="C12" s="1"/>
      <c r="D12" s="1"/>
      <c r="E12" s="1"/>
      <c r="F12" s="1"/>
      <c r="G12" s="1"/>
      <c r="H12" s="1"/>
      <c r="I12" s="63"/>
    </row>
    <row r="13" spans="1:9" ht="15.75">
      <c r="A13" s="1" t="s">
        <v>126</v>
      </c>
      <c r="B13" s="1"/>
      <c r="C13" s="1"/>
      <c r="D13" s="1"/>
      <c r="E13" s="1"/>
      <c r="F13" s="1"/>
      <c r="G13" s="1"/>
      <c r="H13" s="1"/>
      <c r="I13" s="63">
        <f>'приложение №2'!C244</f>
        <v>62323.778470000005</v>
      </c>
    </row>
    <row r="14" spans="1:9" ht="15.75">
      <c r="A14" s="1"/>
      <c r="B14" s="1"/>
      <c r="C14" s="1"/>
      <c r="D14" s="1"/>
      <c r="E14" s="1"/>
      <c r="F14" s="1"/>
      <c r="G14" s="1"/>
      <c r="H14" s="1"/>
      <c r="I14" s="63"/>
    </row>
    <row r="15" spans="1:9" ht="15.75">
      <c r="A15" s="1" t="s">
        <v>131</v>
      </c>
      <c r="B15" s="1"/>
      <c r="C15" s="1"/>
      <c r="D15" s="1"/>
      <c r="E15" s="1"/>
      <c r="F15" s="1"/>
      <c r="G15" s="1"/>
      <c r="H15" s="1"/>
      <c r="I15" s="63">
        <f>'приложение №2'!C368</f>
        <v>1137.46728</v>
      </c>
    </row>
    <row r="16" spans="1:9" ht="15.75">
      <c r="A16" s="1"/>
      <c r="B16" s="1"/>
      <c r="C16" s="1"/>
      <c r="D16" s="1"/>
      <c r="E16" s="1"/>
      <c r="F16" s="1"/>
      <c r="G16" s="1"/>
      <c r="H16" s="1"/>
      <c r="I16" s="63"/>
    </row>
    <row r="17" spans="1:9" ht="15.75">
      <c r="A17" s="1" t="s">
        <v>127</v>
      </c>
      <c r="B17" s="1"/>
      <c r="C17" s="1"/>
      <c r="D17" s="1"/>
      <c r="E17" s="1"/>
      <c r="F17" s="1"/>
      <c r="G17" s="1"/>
      <c r="H17" s="1"/>
      <c r="I17" s="63">
        <f>'приложение №2'!C375</f>
        <v>202.69111</v>
      </c>
    </row>
    <row r="18" spans="1:9" ht="15.75">
      <c r="A18" s="1"/>
      <c r="B18" s="1"/>
      <c r="C18" s="1"/>
      <c r="D18" s="1"/>
      <c r="E18" s="1"/>
      <c r="F18" s="1"/>
      <c r="G18" s="1"/>
      <c r="H18" s="1"/>
      <c r="I18" s="14"/>
    </row>
  </sheetData>
  <sheetProtection/>
  <mergeCells count="4">
    <mergeCell ref="A6:G6"/>
    <mergeCell ref="B3:H3"/>
    <mergeCell ref="E1:I2"/>
    <mergeCell ref="A7:H7"/>
  </mergeCells>
  <printOptions/>
  <pageMargins left="1.04" right="0.47" top="0.75" bottom="0.75" header="0.3" footer="0.3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2015-07-29T13:51:03Z</cp:lastPrinted>
  <dcterms:created xsi:type="dcterms:W3CDTF">2006-09-28T05:33:49Z</dcterms:created>
  <dcterms:modified xsi:type="dcterms:W3CDTF">2015-07-29T13:51:06Z</dcterms:modified>
  <cp:category/>
  <cp:version/>
  <cp:contentType/>
  <cp:contentStatus/>
</cp:coreProperties>
</file>