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755" windowWidth="14955" windowHeight="10200" tabRatio="923" activeTab="6"/>
  </bookViews>
  <sheets>
    <sheet name="приложение 1" sheetId="1" r:id="rId1"/>
    <sheet name="приложение 2" sheetId="2" r:id="rId2"/>
    <sheet name="приложение 3 (1)" sheetId="3" state="hidden" r:id="rId3"/>
    <sheet name="приложение 4 (1)" sheetId="4" state="hidden" r:id="rId4"/>
    <sheet name="приложение 5 (1)" sheetId="5" state="hidden" r:id="rId5"/>
    <sheet name="приложение 6 (1)" sheetId="6" state="hidden" r:id="rId6"/>
    <sheet name="приложение 3" sheetId="7" r:id="rId7"/>
    <sheet name="приложение 4" sheetId="8" r:id="rId8"/>
    <sheet name="приложение 5" sheetId="9" r:id="rId9"/>
    <sheet name="приложение 6" sheetId="10" state="hidden" r:id="rId10"/>
    <sheet name="приложение 7" sheetId="11" r:id="rId11"/>
    <sheet name="приложение 8" sheetId="12" r:id="rId12"/>
    <sheet name="Лист1" sheetId="13" state="hidden" r:id="rId13"/>
  </sheets>
  <definedNames>
    <definedName name="_xlnm._FilterDatabase" localSheetId="6" hidden="1">'приложение 3'!$A$14:$I$203</definedName>
    <definedName name="_xlnm._FilterDatabase" localSheetId="7" hidden="1">'приложение 4'!$A$13:$H$201</definedName>
    <definedName name="_xlnm._FilterDatabase" localSheetId="8" hidden="1">'приложение 5'!$A$13:$I$138</definedName>
    <definedName name="_xlnm.Print_Area" localSheetId="0">'приложение 1'!$A$1:$E$27</definedName>
    <definedName name="_xlnm.Print_Area" localSheetId="1">'приложение 2'!$A$1:$E$68</definedName>
    <definedName name="_xlnm.Print_Area" localSheetId="6">'приложение 3'!$A$1:$I$208</definedName>
    <definedName name="_xlnm.Print_Area" localSheetId="2">'приложение 3 (1)'!$A$1:$C$25</definedName>
    <definedName name="_xlnm.Print_Area" localSheetId="7">'приложение 4'!$A$1:$H$207</definedName>
    <definedName name="_xlnm.Print_Area" localSheetId="3">'приложение 4 (1)'!$A$1:$C$18</definedName>
    <definedName name="_xlnm.Print_Area" localSheetId="8">'приложение 5'!$A$1:$I$138</definedName>
    <definedName name="_xlnm.Print_Area" localSheetId="4">'приложение 5 (1)'!$A$1:$C$54</definedName>
    <definedName name="_xlnm.Print_Area" localSheetId="9">'приложение 6'!$A$1:$H$17</definedName>
    <definedName name="_xlnm.Print_Area" localSheetId="5">'приложение 6 (1)'!$A$1:$C$17</definedName>
    <definedName name="_xlnm.Print_Area" localSheetId="10">'приложение 7'!$A$1:$E$21</definedName>
    <definedName name="_xlnm.Print_Area" localSheetId="11">'приложение 8'!$A$1:$E$22</definedName>
  </definedNames>
  <calcPr fullCalcOnLoad="1"/>
</workbook>
</file>

<file path=xl/sharedStrings.xml><?xml version="1.0" encoding="utf-8"?>
<sst xmlns="http://schemas.openxmlformats.org/spreadsheetml/2006/main" count="2663" uniqueCount="637">
  <si>
    <t>2 02 25555 13 0000 150</t>
  </si>
  <si>
    <t>2 02 20303 13 0000 150</t>
  </si>
  <si>
    <t>2 02 20302 13 0000 150</t>
  </si>
  <si>
    <t>2 02 20300 13 0000 150</t>
  </si>
  <si>
    <t>2 02 20299 13 0000 150</t>
  </si>
  <si>
    <t>2 02 19999 13 0000 150</t>
  </si>
  <si>
    <t>2 02 15009 13 0000 150</t>
  </si>
  <si>
    <t>2 02 15002 13 0000 150</t>
  </si>
  <si>
    <t xml:space="preserve"> 2 02 15001 13 0000 150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</si>
  <si>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</si>
  <si>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 xml:space="preserve">Ведомственная структура расходов бюджета городского поселения город Бобров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</si>
  <si>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Распределение бюджетных ассигнований по разделам, подразделам, целевым статьям (муниципальным программам городского поселения город Бобров), группам видов расходов классификации расходов бюджета                                                                                                                                                        городского поселения город Бобров</t>
  </si>
  <si>
    <t>Распределение бюджетных ассигнований по целевым статьям (муниципальным программам городского поселения город Бобров), группам видов расходов, разделам, подразделам классификации расходов бюджета городского поселения город Бобров</t>
  </si>
  <si>
    <t xml:space="preserve">Программа муниципальных внутренних заимствований бюджета городского поселения город Бобров                                                        </t>
  </si>
  <si>
    <t xml:space="preserve"> </t>
  </si>
  <si>
    <t>2 07 05030 13 0000 150</t>
  </si>
  <si>
    <t>2 08 05000 13 0000 150</t>
  </si>
  <si>
    <t>000 2 02 20302 13 0000 150</t>
  </si>
  <si>
    <t>Основное мероприятие "Финансовое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бюджета- исполнителями"</t>
  </si>
  <si>
    <t>000 2 02 25555 13 0000 150</t>
  </si>
  <si>
    <t>02 3 F2 55550</t>
  </si>
  <si>
    <t>Основное мероприятие "Региональный проект "Формирование комфортной городской среды""</t>
  </si>
  <si>
    <t>02 3 F2 00000</t>
  </si>
  <si>
    <t>Основное мероприятие   "Финансовое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 - исполнителями"</t>
  </si>
  <si>
    <t xml:space="preserve">Выполнение других расходных обязательств (Закупка товаров, работ и услуг для обеспечения государственных (муниципальных) нужд) </t>
  </si>
  <si>
    <t>2.3.F2.</t>
  </si>
  <si>
    <t xml:space="preserve">02 2 02 S8100 </t>
  </si>
  <si>
    <t>000 1 14 06025 13 0000 430</t>
  </si>
  <si>
    <t>Основное мероприятие "Переселение граждан из аварийного жилищного фонда, признанного таковым до 01.01.2017 года"</t>
  </si>
  <si>
    <t>02 3 F3 00000</t>
  </si>
  <si>
    <t>Обеспечение мероприятий по переселению граждан из аварийного жилищного фонда, признанного таковым до 01.01.2017г., за счет средств бюджетов (капитальные вложения в объекты недвижимого имущества государственной (муниципальной) собственности)</t>
  </si>
  <si>
    <t>Основное мероприятие "Софинансирование разницы в расселяемых и предоставляемых площадях при переселении граждан из аварийного жилищного фонда"</t>
  </si>
  <si>
    <t>Обеспечение мероприятий по софинансированию разницы в расселяемых и предоставляемых площадях при переселении граждан из аварийного жилищного фонда, признанного таковым до 01.01.2017г., за счет средств бюджетов(капитальные вложения в объекты недвижимого имущества государственной (муниципальной) собственности)</t>
  </si>
  <si>
    <t>Обеспечение мероприятий по софинансированию разницы в предоставляемых многодетным семьям по нормам предоставления жилых помещений и расселяемых площадях при переселении граждан из аварийного жилищного фонда, признанного таковым до 01.01.2017г., за счет средств бюджетов(капитальные вложения в объекты недвижимого имущества государственной (муниципальной) собственности)</t>
  </si>
  <si>
    <t>02 3 04 S8760</t>
  </si>
  <si>
    <t>02 3 04 S8350</t>
  </si>
  <si>
    <t>2.3.F3.</t>
  </si>
  <si>
    <t>000 1 16 23051 13 0000 140</t>
  </si>
  <si>
    <t>000 1 01 02050 01 0000 110</t>
  </si>
  <si>
    <t>Налог на доходы физических лиц с сумм прибыли контролируемой иностранной компании , полученной физическими лицами,признаваемыми контролирующими лицами этой компании (сумма платежа (перерасчеты,недоимка и задолженность по соответствующему платежу,в том числе по отмененному)</t>
  </si>
  <si>
    <t>02 4 01 S8670</t>
  </si>
  <si>
    <t>Иные межбюджетные трансферты на поощрение муниципальных образований Воронежской области за достижение наилучших значений региональных показателей эффективности развития муниципальных образований Воронежской области (закупка товаров, работ и услуг для обеспечения государственных (муниципальных) нужд)</t>
  </si>
  <si>
    <t>02 3 03 78490</t>
  </si>
  <si>
    <t>2022 год</t>
  </si>
  <si>
    <t xml:space="preserve">Доходы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городского поселения город Бобров Бобровского муниципального района Воронежской области 
по кодам видов доходов, подвидов доходов </t>
  </si>
  <si>
    <t>условно утвержденные</t>
  </si>
  <si>
    <t>Основное мероприятие "Повышение готовности к ликвидации чрезвычайных ситуаций"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</si>
  <si>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</si>
  <si>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</si>
  <si>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1 16 02020 02 0000 140</t>
  </si>
  <si>
    <t>1 16 10123 01 0131 140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</si>
  <si>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</si>
  <si>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1 16 10061 13 0000 140</t>
  </si>
  <si>
    <t>1 16 10062 13 0000 140</t>
  </si>
  <si>
    <t>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</si>
  <si>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</si>
  <si>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1 16 10030 13 0000 140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</si>
  <si>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</si>
  <si>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1 16 10031 13 0000 140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</si>
  <si>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поселения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</si>
  <si>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</si>
  <si>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1 16 10032 13 0000 140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</si>
  <si>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</si>
  <si>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</si>
  <si>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1 16 10081 13 0000 140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</si>
  <si>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</si>
  <si>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1 16 10082 13 0000 140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</si>
  <si>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</si>
  <si>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>1 16 10100 13 0000 140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</si>
  <si>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</si>
  <si>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1 16 09040 13 0000 140</t>
  </si>
  <si>
    <t>Денежные средства, изымаемые в собственность городского поселения в соответствии с решениями судов (за исключением обвинительных приговоров судов)</t>
  </si>
  <si>
    <t>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</si>
  <si>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</si>
  <si>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1 16 07040 13 0000 140</t>
  </si>
  <si>
    <t>Штрафы, неустойки, пени, уплаченные в соответствии с договором водопользования в случае неисполнения или ненадлежащего исполнения обязательств перед муниципальным органом (муниципальным казенным учреждением) городского поселения</t>
  </si>
  <si>
    <t>000 1 16 10123 01 0131 140</t>
  </si>
  <si>
    <t>02 3 07 L5760</t>
  </si>
  <si>
    <t>Обеспечение комплексного развития сельских территорий (Закупка товаров, работ и услуг для обеспечения государственных (муниципальных) нужд)</t>
  </si>
  <si>
    <t>Обеспечение комплексного развития сельских территорий (капитальные вложения в объекты недвижимого имущества государственной (муниципальной) собственности)</t>
  </si>
  <si>
    <t>02 3 F3 67484</t>
  </si>
  <si>
    <t>02 3 F3 67483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</si>
  <si>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   (капитальные вложения в объекты недвижимого имущества государственной (муниципальной) собственности)</t>
  </si>
  <si>
    <t>Обеспечение мероприятий по переселению граждан из аварийного жилищного фонда за счет средств областного бюджета (капитальные вложения в объекты недвижимого имущества государственной (муниципальной) собственности)</t>
  </si>
  <si>
    <t>02 2 01 00000</t>
  </si>
  <si>
    <t>02 2 01 S8910</t>
  </si>
  <si>
    <t>Основное мероприятие "Благоустройство территорий муниципальных образований"</t>
  </si>
  <si>
    <t>2.2.1.</t>
  </si>
  <si>
    <t>02 3 F3 6748S</t>
  </si>
  <si>
    <t>02 3 07 78490</t>
  </si>
  <si>
    <t>Иные межбюджетные трансферты на поощрение муниципальных образований Воронежской области за достижение наилучших значений региональных показателей эффективности развития муниципальных образований Воронежской области</t>
  </si>
  <si>
    <t>Основное мероприятие "Оказание содействия в подготовке и проведении общероссийского голосования по вопросу одобрения изменений в Конституцию Российской Федерации, а также в информировании граждан Российской Федерации о его подготовке и проведении"</t>
  </si>
  <si>
    <t>Расходы на выполнение других расходных обязательств (Закупка товаров, работ и услуг для обеспечения государственных (муниципальных) нужд)</t>
  </si>
  <si>
    <t>01 1 W0 00000</t>
  </si>
  <si>
    <t>01 1 W0 90200</t>
  </si>
  <si>
    <t>Проведение выборов в представительные органы муниципального образования (Иные бюджетные ассигнования)</t>
  </si>
  <si>
    <t>1.1.W.</t>
  </si>
  <si>
    <t>Прочие безвозмездные поступления в бюджеты поселений</t>
  </si>
  <si>
    <t>000 2 07 05000 00 0000 150</t>
  </si>
  <si>
    <t>000 2 07 05030 13 0000 150</t>
  </si>
  <si>
    <t>000 1 16 07090 13 0000 140</t>
  </si>
  <si>
    <t>02 3 06 90200</t>
  </si>
  <si>
    <t>01 2 02 90200</t>
  </si>
  <si>
    <t>Обеспечение пожарной безопасности</t>
  </si>
  <si>
    <t>Перечень главных администраторов источников внутреннего финансирования дефицита бюджета городского поселения город Бобров на 2021 год и плановый период 2022 и 2023 годов</t>
  </si>
  <si>
    <t>2023 год</t>
  </si>
  <si>
    <t xml:space="preserve">Обслуживание государственного и муниципального долга                           </t>
  </si>
  <si>
    <t xml:space="preserve">Обслуживание государственного и муниципального долга                                                       </t>
  </si>
  <si>
    <t xml:space="preserve"> 02 1 02 00000</t>
  </si>
  <si>
    <t>1.1.4.</t>
  </si>
  <si>
    <t>01 1 04 0000</t>
  </si>
  <si>
    <t>1.1.5.</t>
  </si>
  <si>
    <t>1.2.</t>
  </si>
  <si>
    <t>1.2.1.</t>
  </si>
  <si>
    <t>Приложение №1</t>
  </si>
  <si>
    <t>Приложение №2</t>
  </si>
  <si>
    <t>Приложение №3</t>
  </si>
  <si>
    <t>Приложение №4</t>
  </si>
  <si>
    <t>Резервные фонды</t>
  </si>
  <si>
    <t>Национальная экономика</t>
  </si>
  <si>
    <t>Жилищное хозяйство</t>
  </si>
  <si>
    <t>Коммунальное хозяйство</t>
  </si>
  <si>
    <t>Благоустройство</t>
  </si>
  <si>
    <t>Социальная политика</t>
  </si>
  <si>
    <t>Пенсионное обеспечение</t>
  </si>
  <si>
    <t>Наименование</t>
  </si>
  <si>
    <t>ПР</t>
  </si>
  <si>
    <t>Рз</t>
  </si>
  <si>
    <t>ВСЕГО</t>
  </si>
  <si>
    <t>01</t>
  </si>
  <si>
    <t>04</t>
  </si>
  <si>
    <t>12</t>
  </si>
  <si>
    <t>05</t>
  </si>
  <si>
    <t>02</t>
  </si>
  <si>
    <t>03</t>
  </si>
  <si>
    <t>10</t>
  </si>
  <si>
    <t>ВР</t>
  </si>
  <si>
    <t>ЦСР</t>
  </si>
  <si>
    <t>500</t>
  </si>
  <si>
    <t>к решению Совета народных депутатов</t>
  </si>
  <si>
    <t>городского поселения город Бобров</t>
  </si>
  <si>
    <t>Бобровского муниципального района</t>
  </si>
  <si>
    <t>Воронежской области</t>
  </si>
  <si>
    <t>Код бюджетной классификации</t>
  </si>
  <si>
    <t>11</t>
  </si>
  <si>
    <t>13</t>
  </si>
  <si>
    <t>Дорожное хозяйство (дорожные фонды)</t>
  </si>
  <si>
    <t>09</t>
  </si>
  <si>
    <t>200</t>
  </si>
  <si>
    <t>400</t>
  </si>
  <si>
    <t>100</t>
  </si>
  <si>
    <t>800</t>
  </si>
  <si>
    <t>Другие вопросы в обл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</si>
  <si>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</si>
  <si>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</si>
  <si>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Культура</t>
  </si>
  <si>
    <t>08</t>
  </si>
  <si>
    <t>300</t>
  </si>
  <si>
    <t>Социальное обеспечение населения</t>
  </si>
  <si>
    <t>Сельское хозяйство и рыболовство</t>
  </si>
  <si>
    <t>Другие общегосударственные вопросы</t>
  </si>
  <si>
    <t>Общегосударственные вопросы</t>
  </si>
  <si>
    <t>№ п/п</t>
  </si>
  <si>
    <t xml:space="preserve"> Администрация городского поселения город Бобров</t>
  </si>
  <si>
    <t>Код главы</t>
  </si>
  <si>
    <t>Код группы, подгруппы, статьи и вида источников</t>
  </si>
  <si>
    <t>Администрация городского поселения город Бобров Бобровсокго муниципального оайона Воронежской области</t>
  </si>
  <si>
    <t>ГРБС</t>
  </si>
  <si>
    <t>Сумма (тыс.рублей)</t>
  </si>
  <si>
    <t>06</t>
  </si>
  <si>
    <t>Культура,кинематография</t>
  </si>
  <si>
    <t>Другие вопросы в области социальной политики</t>
  </si>
  <si>
    <t>Дорожный фонд городского поселения город Бобров</t>
  </si>
  <si>
    <t>в том числе:</t>
  </si>
  <si>
    <t>(тыс. рублей)</t>
  </si>
  <si>
    <t>Перечень главных администраторов доходов 
бюджета городского поселения город Бобров – органов государственной власти 
Российской Федерации</t>
  </si>
  <si>
    <t>Код бюджетной классификации Российской Федерации</t>
  </si>
  <si>
    <t>главного администратора доходов бюджета</t>
  </si>
  <si>
    <t xml:space="preserve">Наименование главного 
администратора доходов бюджета городского поселения город Бобров
</t>
  </si>
  <si>
    <t>1 01 02000 01 0000 110</t>
  </si>
  <si>
    <t>1 09 00000 00 0000 000</t>
  </si>
  <si>
    <t>Налог на доходы физических лиц*</t>
  </si>
  <si>
    <t>Налог на имущество физических лиц</t>
  </si>
  <si>
    <t>Земельный налог</t>
  </si>
  <si>
    <t>доходов бюджета поселения</t>
  </si>
  <si>
    <t>главного администратора доходов</t>
  </si>
  <si>
    <t>доходов бюджета поселений</t>
  </si>
  <si>
    <t>Федеральная налоговая служба</t>
  </si>
  <si>
    <t>Наименование главного администратора доходов бюджета поселения</t>
  </si>
  <si>
    <t>Единый сельскохозяйственный налог*</t>
  </si>
  <si>
    <t>Перечень главных администраторов доходов 
бюджета городского поселения город Бобров - органов местного самоуправления</t>
  </si>
  <si>
    <t>Федеральное казначейство</t>
  </si>
  <si>
    <t>№</t>
  </si>
  <si>
    <t>- погашение</t>
  </si>
  <si>
    <t>Бюджетные кредиты от других бюджетов бюджетной системы Российской Федерации</t>
  </si>
  <si>
    <t>- получение</t>
  </si>
  <si>
    <t>- погашение, в том числе:</t>
  </si>
  <si>
    <t>возврат реструктурированной задолженности</t>
  </si>
  <si>
    <t>Кредиты кредитных организаций в валюте Российской Федерации</t>
  </si>
  <si>
    <t>Наименование обязательств</t>
  </si>
  <si>
    <t>Общий объем заимствований, направляемых на покрытие дефицита бюджета и погашение долговых обязательств муниципального образования</t>
  </si>
  <si>
    <t>1 05 03000 01 0000 110</t>
  </si>
  <si>
    <t>Перечень главных администраторов доходов 
бюджета городского поселения город Бобров – органов местного самоуправления и структурных подразделений администрации Бобровского муниципального района</t>
  </si>
  <si>
    <t>Финансовый отдел администрации Бобровского муниципального района</t>
  </si>
  <si>
    <t>1 03 02230 01 0000 110</t>
  </si>
  <si>
    <t>1 03 02240 01 0000 110</t>
  </si>
  <si>
    <t>1 03 02250 01 0000 110</t>
  </si>
  <si>
    <t>1 03 02260 01 0000 110</t>
  </si>
  <si>
    <t>1 06 01000 13 0000 110</t>
  </si>
  <si>
    <t>1 06 06000 13 0000 110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</si>
  <si>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участков*</t>
  </si>
  <si>
    <t>1 11 05013 13 0000 120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</si>
  <si>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</si>
  <si>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поселений*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</si>
  <si>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</si>
  <si>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1 11 09045 13 0000 120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</si>
  <si>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</si>
  <si>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</si>
  <si>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</si>
  <si>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</si>
  <si>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</si>
  <si>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1 14 06025 13 0000 430</t>
  </si>
  <si>
    <t>Невыясненные поступления, зачисляемые в бюджеты городских поселений</t>
  </si>
  <si>
    <t>1 17 01050 13 0000 180</t>
  </si>
  <si>
    <t>1 17 05050 13 0000 180</t>
  </si>
  <si>
    <t>Прочие неналоговые доходы бюджетов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</si>
  <si>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</si>
  <si>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</si>
  <si>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Прочие дотации бюджетам городских поселений</t>
  </si>
  <si>
    <t>Прочие субсидии бюджетам городских поселений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</si>
  <si>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</si>
  <si>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городских поселений</t>
  </si>
  <si>
    <t>Прочие безвозмездные поступления в бюджеты городских поселений</t>
  </si>
  <si>
    <t>Получение бюджетами городских поселений кредитов от других бюджетов  бюджетной системы Российской Федерации в валюте Российской Федерации</t>
  </si>
  <si>
    <t>Приложение №5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</si>
  <si>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</si>
  <si>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914</t>
  </si>
  <si>
    <t>Администрация городского поселения город Бобров Бобровского муниципального района Воронежской области</t>
  </si>
  <si>
    <t>Муниципальная программа городского поселения город Бобров Бобровского муниципального района Воронежской области «Муниципальное управление и гражданское общество</t>
  </si>
  <si>
    <t>01 0 00 00000</t>
  </si>
  <si>
    <t>01 1 00 00000</t>
  </si>
  <si>
    <t>01 1 01 00000</t>
  </si>
  <si>
    <t>Подпрограмма «Управление муниципальными финансами и муниципальным имуществом»</t>
  </si>
  <si>
    <t>Основное мероприятие «Расходы на обеспечение функций органов местного самоуправления»</t>
  </si>
  <si>
    <t>Расходы на обеспечение функций органов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</si>
  <si>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01 1 01 92010</t>
  </si>
  <si>
    <t>01 1 02 00000</t>
  </si>
  <si>
    <t>01 1 02 92020</t>
  </si>
  <si>
    <t>Основное мероприятие «Расходы на обеспечение деятельности главы администрации»</t>
  </si>
  <si>
    <t>01 1 03 00000</t>
  </si>
  <si>
    <t>Расходы на обеспечение деятельности главы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</si>
  <si>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«Управление резервным фондом администрации городского поселения город Бобров»</t>
  </si>
  <si>
    <t>Резервный фонд городского поселения город Бобров (проведение аварийно-воссатновительных работ и иных мероприятий, связанных с предупреждением и ликвиацией последствий стихийных бедствий и других чрезвычайных ситуаций)  (Иные бюджетные ассигнования)</t>
  </si>
  <si>
    <t>01 1 03 90570</t>
  </si>
  <si>
    <t>Основное мероприятие «Финансовое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 - исполнителями»</t>
  </si>
  <si>
    <t>01 1 06 00000</t>
  </si>
  <si>
    <t>01 1 06 90200</t>
  </si>
  <si>
    <t>Выполнение других расходных обязательств (Закупка товаров, работ и услуг для государственных (муниципальных) нужд)</t>
  </si>
  <si>
    <t>Расходы на обеспечение функций органов местного самоуправления (Закупка товаров, работ и услуг для обеспечения государственных (муниципальных) нужд)</t>
  </si>
  <si>
    <t>01 3 00 00000</t>
  </si>
  <si>
    <t>Подпрограмма «Развитие культуры и туризма»</t>
  </si>
  <si>
    <t>Основное мероприятие «Мероприятия по улучшению эпизоотического и ветеринарно-санитарного благополучия городского поселения»</t>
  </si>
  <si>
    <t>01 3 01 00000</t>
  </si>
  <si>
    <t>01 3 01 90320</t>
  </si>
  <si>
    <t>Муниципальная программа «Обеспечение доступным и комфортным жильем и коммунальными услугами населения городского поселения город Бобров»</t>
  </si>
  <si>
    <t xml:space="preserve">Подпрограмма «Развитие дорожного хозяйства городского поселения город Бобров»  </t>
  </si>
  <si>
    <t xml:space="preserve">02 0 00 00000 </t>
  </si>
  <si>
    <t xml:space="preserve">02 1 00 00000 </t>
  </si>
  <si>
    <t>Основное мероприятие «Развитие сети автомобильных дорог общего пользования»</t>
  </si>
  <si>
    <t>02 1 02 00000</t>
  </si>
  <si>
    <t>Мероприятия по развитию сети автомобильных дорог местного значения поселения (Иные бюджетные ассигнования)</t>
  </si>
  <si>
    <t>02 1 02 91290</t>
  </si>
  <si>
    <t>Подпрограмма «Развитие градостроительной деятельности»</t>
  </si>
  <si>
    <t xml:space="preserve">02 2 00 00000 </t>
  </si>
  <si>
    <t>Основное мероприятие «Мероприятия в области строительства, архитектуры и градостроительства»</t>
  </si>
  <si>
    <t xml:space="preserve">02 2 03 00000 </t>
  </si>
  <si>
    <t xml:space="preserve">02 2 03 90860 </t>
  </si>
  <si>
    <t>02 2 04 00000</t>
  </si>
  <si>
    <t>Основное мероприятие «Межбюджетные трансферты»</t>
  </si>
  <si>
    <t>02 2 04 90650</t>
  </si>
  <si>
    <t>Основное мероприятие «Мероприятия по землеустройству и землепользованию»</t>
  </si>
  <si>
    <t>02 2 05 00000</t>
  </si>
  <si>
    <t>02 2 05 90870</t>
  </si>
  <si>
    <t>Подпрограмма «Создание условий для обеспечения качественными услугами ЖКХ населения городского поселения город Бобров»</t>
  </si>
  <si>
    <t>02 3 00 00000</t>
  </si>
  <si>
    <t>Основное мероприятие «Переселение граждан из аварийного жилищного фонда, признанного таковым до 01.01.2012 года»</t>
  </si>
  <si>
    <t xml:space="preserve">02 3 01 00000 </t>
  </si>
  <si>
    <t>Основное мероприятие  «Финансовое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 - исполнителями»</t>
  </si>
  <si>
    <t>02 3 03 00000</t>
  </si>
  <si>
    <t>02 3 03 90200</t>
  </si>
  <si>
    <t>Основное мероприятие «Софинансирование разницы в расселяемых и предоставляемых площадях при переселении граждан из аварийного жилищного фонда»</t>
  </si>
  <si>
    <t>02 3 04 00000</t>
  </si>
  <si>
    <t>02 3 04 90600</t>
  </si>
  <si>
    <t>Основное мероприятие «Обеспечение деятельности Фонда капитального ремонта  многоквартирных домов Воронежской области»</t>
  </si>
  <si>
    <t>02 3 05 00000</t>
  </si>
  <si>
    <t>02 3 05 91190</t>
  </si>
  <si>
    <t>Основное мероприятие «Благоустройство дворовых территорий»</t>
  </si>
  <si>
    <t>02 3 06 00000</t>
  </si>
  <si>
    <t>02 3 06 S8610</t>
  </si>
  <si>
    <t>Основное мероприятие «Энергосбережение и повышение энергетической эффективности в системе наружного освещения»</t>
  </si>
  <si>
    <t>Подпрограмма «Энергоэффективность и развитие энергетики»</t>
  </si>
  <si>
    <t>02 4 00 00000</t>
  </si>
  <si>
    <t>02 4 01 90670</t>
  </si>
  <si>
    <t>02 4 01 00000</t>
  </si>
  <si>
    <t>Подпрограмма «Обеспечение реализации муниципальной программы»</t>
  </si>
  <si>
    <t>02 5 00 00000</t>
  </si>
  <si>
    <t>02 5 01 00000</t>
  </si>
  <si>
    <t>Выполнение других расходных обязательств (Иные бюджетные ассигнования)</t>
  </si>
  <si>
    <t>02 5 01 90200</t>
  </si>
  <si>
    <t>Основное мероприятие «Строительство и реконструкция систем водоснабжения, водоотведения, теплоснабжения, энергоснабжения городского поселения город Бобров»</t>
  </si>
  <si>
    <t>02 3 07 00000</t>
  </si>
  <si>
    <t>02 3 07 40090</t>
  </si>
  <si>
    <t>Муниципальная программа городского поселения город Бобров Бобровского муниципального района Воронежской области «Муниципальное управление и гражданское общество"</t>
  </si>
  <si>
    <t>01 3 02 90650</t>
  </si>
  <si>
    <t>Основное мероприятие «Расходы на обеспечение деятельности  (оказания  услуг) учреждений досуга»</t>
  </si>
  <si>
    <t>01 3 02 00000</t>
  </si>
  <si>
    <t>Другие вопросы в области культуры, кинематографии</t>
  </si>
  <si>
    <t>01 3 03 00000</t>
  </si>
  <si>
    <t>01 3 03 90200</t>
  </si>
  <si>
    <t xml:space="preserve">Подпрограмма «Социальная поддержка граждан»  </t>
  </si>
  <si>
    <t>Основное мероприятие «Организация обеспечения социальных выплат отдельным категориям граждан»</t>
  </si>
  <si>
    <t>01 4 00 00000</t>
  </si>
  <si>
    <t>01 4 01 00000</t>
  </si>
  <si>
    <t>01 4 01 90470</t>
  </si>
  <si>
    <t>Доплаты к пенсиям муниципальных служащих городского поселения город Бобров(Социальное обеспечение и иные выплаты населению)</t>
  </si>
  <si>
    <t>01 4 01 90520</t>
  </si>
  <si>
    <t>Социальная поддержка граждан, имеющих почетное звание «Почетный гражданин городского поселения город Бобров» (Социальное обеспечение и иные выплаты населению)</t>
  </si>
  <si>
    <t>01 4 02 00000</t>
  </si>
  <si>
    <t>01 4 02 90200</t>
  </si>
  <si>
    <t>Муниципальная программа городского поселения город Бобров Бобровского муниципального района Воронежской области "Муниципальное управление и гражданское общество"</t>
  </si>
  <si>
    <t>1.1.</t>
  </si>
  <si>
    <t>1.1.1.</t>
  </si>
  <si>
    <t>1.1.2.</t>
  </si>
  <si>
    <t>1.1.3.</t>
  </si>
  <si>
    <t>1.1.6.</t>
  </si>
  <si>
    <t>1.3.</t>
  </si>
  <si>
    <t>1.3.1.</t>
  </si>
  <si>
    <t>1.3.2.</t>
  </si>
  <si>
    <t>1.3.3.</t>
  </si>
  <si>
    <t>1.4.</t>
  </si>
  <si>
    <t>1.4.1.</t>
  </si>
  <si>
    <t>1.4.2.</t>
  </si>
  <si>
    <t>2.</t>
  </si>
  <si>
    <t>2.1.</t>
  </si>
  <si>
    <t>2.1.2.</t>
  </si>
  <si>
    <t>2.2.</t>
  </si>
  <si>
    <t>2.2.3.</t>
  </si>
  <si>
    <t>2.2.4.</t>
  </si>
  <si>
    <t>2.2.5.</t>
  </si>
  <si>
    <t>2.3.</t>
  </si>
  <si>
    <t>2.3.1.</t>
  </si>
  <si>
    <t>2.3.3.</t>
  </si>
  <si>
    <t>2.3.4.</t>
  </si>
  <si>
    <t>2.3.5.</t>
  </si>
  <si>
    <t>2.3.6.</t>
  </si>
  <si>
    <t>2.3.7.</t>
  </si>
  <si>
    <t>2.4.</t>
  </si>
  <si>
    <t>2.4.1.</t>
  </si>
  <si>
    <t>2.5.</t>
  </si>
  <si>
    <t>2.5.1.</t>
  </si>
  <si>
    <t>* В части доходов, зачисляемых в бюджет городского поселения город Бобров в пределах компетенции главных администраторов доходов бюджета городского поселения город Бобров по всем статьям, подстатьям соответствующей статьи, подвидам доходов бюджета.</t>
  </si>
  <si>
    <t>1 11 05313 13 0000 120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</si>
  <si>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</si>
  <si>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1 11 05314 13 0000 120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</si>
  <si>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</si>
  <si>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</si>
  <si>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</si>
  <si>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Расходы на обеспечение деятельности главы администрации  (Закупка товаров, работ и услуг для обеспечения государственных (муниципальных) нужд)</t>
  </si>
  <si>
    <t>Выполнение других расходных обязательств (Закупка товаров, работ и услуг для обеспечения государственных (муниципальных) нужд)</t>
  </si>
  <si>
    <t>Мероприятия по улучшению эпизоотического и ветеринарно-санитарного благополучия городского поселения (Закупка товаров, работ и услуг для обеспечения государственных (муниципальных) нужд)</t>
  </si>
  <si>
    <t>Мероприятия в области строительства, архитектруы и градостроительства  (Закупка товаров, работ и услуг для обеспечения государственных (муниципальных) нужд)</t>
  </si>
  <si>
    <t>Мероприятия по землеустройству и землепользованию  (Закупка товаров, работ и услуг для обеспечения государственных (муниципальных) нужд)</t>
  </si>
  <si>
    <t>Расходы местного бюджета на благоустройство дворовых территорий (Закупка товаров, работ и услуг для обеспечения государственных (муниципальных) нужд)</t>
  </si>
  <si>
    <t>Создание объектов социального и производственного комплексов, в том числе объектов общегражданского назначения, жилья, инфраструктуры (Капитальные вложения в объекты государственной (муниципальной) собственности</t>
  </si>
  <si>
    <t>Расходы местного бюджета на софинансирование разницы в расселяемых и предоставляемых площадях при переселении граждан из аварийного жилищного фонда (Капитальные вложения в объекты государственной (муниципальной) собственности)</t>
  </si>
  <si>
    <t>Обеспечение мероприятий по переселению граждан из аварийного жилищного фонда за счет средств бюджетов (Капитальные вложения в объекты государственной (муниципальной) собственности)</t>
  </si>
  <si>
    <t>Выполнение других расходных обязательств (Капитальные вложения в объекты государственной (муниципальной) собственности)</t>
  </si>
  <si>
    <t>Создание объектов социального и производственного комплексов, в том числе объектов общегражданского назначения, жилья, инфраструктуры (Капитальные вложения в объекты государственной (муниципальной) собственности)</t>
  </si>
  <si>
    <t>Расходы местного бюджета на уличное освещение  (Закупка товаров, работ и услуг для обеспечения государственных (муниципальных) нужд)</t>
  </si>
  <si>
    <t>Расходы местного бюджета на уличное освещение (Закупка товаров, работ и услуг для обеспечения государственных (муниципальных) нужд)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</si>
  <si>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</si>
  <si>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</si>
  <si>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</si>
  <si>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</si>
  <si>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Задолженность и перерасчеты по отмененным налогам, сборам и иным обязательным платежам</t>
  </si>
  <si>
    <t>Код показателя</t>
  </si>
  <si>
    <t>Наименование показателя</t>
  </si>
  <si>
    <t>Сумма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</si>
  <si>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</si>
  <si>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</si>
  <si>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</si>
  <si>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</si>
  <si>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</si>
  <si>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Налог на доходы физических лиц</t>
  </si>
  <si>
    <t>000 1 00 00000 00 0000 000</t>
  </si>
  <si>
    <t>000 8 50 00000 00 0000 000</t>
  </si>
  <si>
    <t>Налоги на товары (работы, услуги), реализуемые на территории Российской Федерации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</si>
  <si>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</si>
  <si>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</si>
  <si>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Земельный налог </t>
  </si>
  <si>
    <t>Земельный налог с организаций</t>
  </si>
  <si>
    <t>Земельный налогс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</si>
  <si>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</si>
  <si>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</si>
  <si>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 от использования имущества, находящегося в государственной и муниципальной собственности</t>
  </si>
  <si>
    <t>Доходы , получаемые в виде арендной платы, а также средства от продажи права на заключение договоров аренды на земли, находящиеся в собственности городских поселений (за иключением земельных участков муниципальных и бюджетных образований)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</si>
  <si>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</si>
  <si>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</si>
  <si>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ущерба.</t>
  </si>
  <si>
    <t>Безвозмездные поступления</t>
  </si>
  <si>
    <t>Дотации Бюджетам поселений</t>
  </si>
  <si>
    <t>Субсидии бюджетам поселений</t>
  </si>
  <si>
    <t>100 1 03 00000 00 0000 000</t>
  </si>
  <si>
    <t>100 1 03 02230 01 0000 110</t>
  </si>
  <si>
    <t>100 1 03 02240 01 0000 110</t>
  </si>
  <si>
    <t>100 1 03 02250 01 0000 110</t>
  </si>
  <si>
    <t>000 1 05 03000 01 0000 110</t>
  </si>
  <si>
    <t>000 1 05 03010 01 0000 110</t>
  </si>
  <si>
    <t>000 1 06 01030 13 0000 110</t>
  </si>
  <si>
    <t>000 1 06 06000 00 0000 110</t>
  </si>
  <si>
    <t>000 1 06 06030 00 0000 110</t>
  </si>
  <si>
    <t>000 1 06 06033 13 0000 110</t>
  </si>
  <si>
    <t>000 1 06 06040 00 0000 110</t>
  </si>
  <si>
    <t>000 1 06 06043 13 0000 110</t>
  </si>
  <si>
    <t>000 1 11 05013 13 0000 120</t>
  </si>
  <si>
    <t>914 1 11 05025 13 0000 120</t>
  </si>
  <si>
    <t>000 1 11 09045 13 0000 120</t>
  </si>
  <si>
    <t>000 1 14 06013 13 0000 430</t>
  </si>
  <si>
    <t>000 1 16 00000 00 0000 140</t>
  </si>
  <si>
    <t>000 2 00 00000 00 0000 000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</si>
  <si>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</si>
  <si>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</si>
  <si>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</si>
  <si>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</si>
  <si>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</si>
  <si>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тыс. рублей</t>
  </si>
  <si>
    <t>000 1 11 00000 00 0000 120</t>
  </si>
  <si>
    <t>000 1 14 00000 00 0000 400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</si>
  <si>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</t>
  </si>
  <si>
    <t>Дотация бюджетам городских поселений на выравневание уровня бюджетной обеспеченности</t>
  </si>
  <si>
    <t>000 1 06 01030 00 0000 000</t>
  </si>
  <si>
    <t>Код классификации</t>
  </si>
  <si>
    <t>ИСТОЧНИКИ ВНУТРЕННЕГО ФИНАНСИРОВАНИЯ ДЕФИЦИТОВ БЮДЖЕТОВ</t>
  </si>
  <si>
    <t>00 00 00 00 00 0000 000</t>
  </si>
  <si>
    <t>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</si>
  <si>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</si>
  <si>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</si>
  <si>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</si>
  <si>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01 03 01 00 00 0000 800</t>
  </si>
  <si>
    <t>Изменение остатков средств на счетах по учету средств бюджетов</t>
  </si>
  <si>
    <t>01 05 00 00 00 0000 000</t>
  </si>
  <si>
    <t>Увеличение остатков средств бюджетов</t>
  </si>
  <si>
    <t>01 05 00 00 00 0000 500</t>
  </si>
  <si>
    <t>Увеличение прочих остатков средств бюджетов</t>
  </si>
  <si>
    <t>01 05 02 00 00 0000 500</t>
  </si>
  <si>
    <t>Уменьшение остатков средств бюджетов</t>
  </si>
  <si>
    <t>01 05 00 00 00 0000 600</t>
  </si>
  <si>
    <t>Уменьшение прочих остатков средств бюджетов</t>
  </si>
  <si>
    <t>01 05 02 00 00 0000 600</t>
  </si>
  <si>
    <t>01 05 02 01 13 0000 610</t>
  </si>
  <si>
    <t>01 05 02 01 13 0000 510</t>
  </si>
  <si>
    <t>01 03 01 00 13 0000 810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</si>
  <si>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</si>
  <si>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 xml:space="preserve">Уменьшение прочих остатков денежных средств бюджетов городских поселений </t>
  </si>
  <si>
    <t xml:space="preserve">Увеличение прочих остатков денежных средств бюджетов городских поселений </t>
  </si>
  <si>
    <t>из них бюджетные кредиты на пополнение остатков средств на счетах бюджетов городских поселений</t>
  </si>
  <si>
    <t>01 03 01 00 13 0000 710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</si>
  <si>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</si>
  <si>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</si>
  <si>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Субсидии бюджетам городских поселений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</si>
  <si>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</si>
  <si>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модернизации систем коммунальной инфраструктуры за счет средств бюджетов</t>
  </si>
  <si>
    <t>Дотации бюджетам городских поселений  на частичную компенсацию дополнительных расходов на повышение оплаты труда работников бюджетной сферы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</si>
  <si>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</si>
  <si>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</si>
  <si>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07</t>
  </si>
  <si>
    <t>Обеспечение проведения выборов и референдумов</t>
  </si>
  <si>
    <t>Муниципальная программа городского поселения город Бобров "Муниципальное управление и гражданское общество"</t>
  </si>
  <si>
    <t>Подпрограмма "Управление муниципальными финансами и муниципальным имуществом "</t>
  </si>
  <si>
    <t>Основное мероприятие «Избирательная комиссия городского поселения город Бобров»</t>
  </si>
  <si>
    <t xml:space="preserve"> 01 1 00 00000</t>
  </si>
  <si>
    <t>01 1 04 00000</t>
  </si>
  <si>
    <t>Проведение выборов в представительные органы муниципального образования(Закупка товаров, работ и услуг для обеспечения  государственных (муниципальных) нужд)</t>
  </si>
  <si>
    <t>01 1 04 92070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</si>
  <si>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</si>
  <si>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</si>
  <si>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 xml:space="preserve">Подпрограмма "Развитие и модернизация населения от угроз чрезвычайных ситуаций и пожаров" </t>
  </si>
  <si>
    <t>Основное мероприятие "Повышение готовности к ликвидации черезвычайных ситуаций"</t>
  </si>
  <si>
    <t>Мероприятия в сфере защиты населения от чрезвычайных ситуаций и пожаров   (Закупка товаров, работ и услуг для обеспечения государственных (муниципальных) нужд)</t>
  </si>
  <si>
    <t>14</t>
  </si>
  <si>
    <t>01 2 00 00000</t>
  </si>
  <si>
    <t>01 2 01 00000</t>
  </si>
  <si>
    <t>Основное мероприятие "Управление муниципальным долгом городского поселения город Бобров"</t>
  </si>
  <si>
    <t xml:space="preserve">Процентные платежи (обслуживание государственного и муниципального долга) </t>
  </si>
  <si>
    <t>01 1 05 00000</t>
  </si>
  <si>
    <t>01 1 05 90880</t>
  </si>
  <si>
    <t>700</t>
  </si>
  <si>
    <t xml:space="preserve"> 01 03 01 00 13 0000 810</t>
  </si>
  <si>
    <t xml:space="preserve"> 01 05 02 01 13 0000 510</t>
  </si>
  <si>
    <t xml:space="preserve"> 01 05 02 01 13 0000 610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</si>
  <si>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</si>
  <si>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</si>
  <si>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Приложение № 6</t>
  </si>
  <si>
    <t>Приложение №7</t>
  </si>
  <si>
    <t>Основное мероприятие "Формирование современной городской среды"</t>
  </si>
  <si>
    <t>02 3 08 00000</t>
  </si>
  <si>
    <t>Приобретение коммунальной специализированной техники (закупка товаров, работ и услуг для обеспечения государственных (муниципальных) нужд)</t>
  </si>
  <si>
    <t>02 3 08 S8620</t>
  </si>
  <si>
    <t>Основное мероприятие "Финансовое обеспечение выполнения других расходных обязательств городского поселения город Бобров  исполнительными органами государственной власти, иными главными распорядителями средств местного бюджета-исполнителями"</t>
  </si>
  <si>
    <t xml:space="preserve">02 2 02 00000 </t>
  </si>
  <si>
    <t>Выполнение других расходных обязательств (закупка товаров, работ и услуг для обеспечения государственных (муниципальных) нужд)</t>
  </si>
  <si>
    <t xml:space="preserve">02 2 02 90200 </t>
  </si>
  <si>
    <t>Приложение №8</t>
  </si>
  <si>
    <t>2.2.2.</t>
  </si>
  <si>
    <t>2.3.8.</t>
  </si>
  <si>
    <t>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</si>
  <si>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* В части доходов, зачисляемых в бюджет городского поселения город Бобров в пределах компетенции главных администраторов доходов бюджета городского поселения город Бобров</t>
  </si>
  <si>
    <t>Иные межбюджетные трансферты бюджету Бобровского муниципального района   на осуществление части полномочий по решению вопросов местного значения в соответствии с заключенным соглашением.(Межбюджетные трансферты)</t>
  </si>
  <si>
    <t>Иные межбюджетные трансферты бюджету Бобровского муниципального района   на осуществление части полномочий по решению вопросов местного значения в соответствии с заключенным соглашением (Межбюджетные трансферты)</t>
  </si>
  <si>
    <t>01 1 07 00000</t>
  </si>
  <si>
    <t xml:space="preserve">Основное мероприятие"Расходы на обеспечение деятельности МКУ"СКООМС" </t>
  </si>
  <si>
    <t>01 1 07 00590</t>
  </si>
  <si>
    <t>Расходы на обеспечение деятельности (оказание услуг) муниципальных учреждний (Закупка товаров, работ и услуг для обеспечения государственных (муниципальных) нужд)</t>
  </si>
  <si>
    <t xml:space="preserve"> Расходы на обеспечение деятельности (оказания услуг)муниципальных учреждений(Расходы на выплату персоналу в целях обеспечения выполнения функций государственными(муниципальными) органами,казенными учреждениями,органами упраления государственными внебюджетными фондами)</t>
  </si>
  <si>
    <t>1.1.7.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</si>
  <si>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</si>
  <si>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000 2 02 15002 13 0000 151</t>
  </si>
  <si>
    <t>Прочие неналоговые доходы,зачисляемые в бюджеты городских поселений</t>
  </si>
  <si>
    <t>000 1 17 05050 00 0000 180</t>
  </si>
  <si>
    <t>Прочие неналоговые доходы бюджетов поселений</t>
  </si>
  <si>
    <t>000 1 17 05050 13 0000 180</t>
  </si>
  <si>
    <t>Межбюджетные трансферты бюджетам поселений</t>
  </si>
  <si>
    <t>Защита населения и территории от чрезвычайных ситуаций природного и техногенного характера</t>
  </si>
  <si>
    <t>Основное мероприятие "Предупреждение и ликвидация последствий чрезвычайных ситуаций природного и техногенного характера"</t>
  </si>
  <si>
    <t>Мероприятия по предупреждению и ликвидации последствий чрезвычайных ситуаций природного и техногенного характера  (Закупка товаров, работ и услуг для обеспечения государственных (муниципальных) нужд)</t>
  </si>
  <si>
    <t>01 2 02 00000</t>
  </si>
  <si>
    <t>01 2 02 91440</t>
  </si>
  <si>
    <t>Управление резервным фондом Правительства Воронежской области и иными резервами на исполнение расходных обязательств Воронежской области (социальное обеспечение и иные выплаты населению)</t>
  </si>
  <si>
    <t>01 2 02 20540</t>
  </si>
  <si>
    <t>1.2.2.</t>
  </si>
  <si>
    <t>Мероприятия по предупреждению и ликвидации последствий чрезвычайных ситуаций природного и техногенного характера  (социальное обеспечение и иные выплаты населению)</t>
  </si>
  <si>
    <t>Мероприятия по развитию сети автомобильных дорог местного значения поселения  (Закупка товаров, работ и услуг для обеспечения государственных (муниципальных) нужд)</t>
  </si>
  <si>
    <t>Основное мероприятие «Переселение граждан из аварийного жилищного фонда, признанного таковым после 01.01.2012 года»</t>
  </si>
  <si>
    <t>Создание объектов социального и производственного комплексов в т.ч.объектов общегражданского назначения, жилья, инфраструктуры (капитальные вложения в объекты недвижимого имущества государственной (муниципальной) собственности)</t>
  </si>
  <si>
    <t>02 3 07 S8100</t>
  </si>
  <si>
    <t>02 3 08 98610</t>
  </si>
  <si>
    <t xml:space="preserve">Расходы на уличное освещение (закупка товаров, работ и услуг для обеспечения государственных (муниципальных) нужд) </t>
  </si>
  <si>
    <t>Расходы на капитальный ремонт и ремонт автомобильных дорог общего пользования местного значения (закупка товаров, работ и услуг для госуд-х (муниципальных) нужд)</t>
  </si>
  <si>
    <t>02 1 02 S8850</t>
  </si>
  <si>
    <t>02 3 01 S8600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</si>
  <si>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</si>
  <si>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000 1 14 02053 13 0000 410</t>
  </si>
  <si>
    <t>Источники                                                                                                                                                                                        внутреннего финансирования дефицита бюджета городского поселения город Бобров</t>
  </si>
  <si>
    <t>000 2 02 15001 13 0000 150</t>
  </si>
  <si>
    <t>000 2 02 20000 00 0000 150</t>
  </si>
  <si>
    <t xml:space="preserve">000 2 02 29999 13 0000 150 </t>
  </si>
  <si>
    <t>000 2 02 10000 00 0000 150</t>
  </si>
  <si>
    <t>2 19 60010 13 0000 150</t>
  </si>
  <si>
    <t>2 02 49999 13 0000 150</t>
  </si>
  <si>
    <t>2 02 45160 13 0000 150</t>
  </si>
  <si>
    <t>2 02 29999 13 0000 150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</si>
  <si>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</si>
  <si>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2 02 45424 13 0000 150</t>
  </si>
  <si>
    <t>02 3 F2 Д4240</t>
  </si>
  <si>
    <t>02 3 F2 54240</t>
  </si>
  <si>
    <t>02 3 F2 S9090</t>
  </si>
  <si>
    <t>Расходы по реализации мероприятий по повышению уровня информирования граждан о проведении голосования по отбору общественных территорий, подлежащих благоустройству в рамках реализации муниципальных программ формирования современной городской среды (закупка товаров, работ и услуг для обеспечения госуд-х (муниципальных) нужд)</t>
  </si>
  <si>
    <t>Выполнение других расходных обязательств (Закупка товаров, работ и услуг для обеспечения государственных (муниципальных) нужд</t>
  </si>
  <si>
    <t>02 2 01 90200</t>
  </si>
  <si>
    <t>000 1 01 02080 01 0000 110</t>
  </si>
  <si>
    <t>Налог на доходы физических лиц части суммы налога превышающей 650 000 рублей,относящейся к части налоговой базы,превышающей 5 000 000 рублей (сумма вывозной таможенной пошлины(перерасчеты,недоимка и задолженность по соответствующему платежу, в том числе по отмененному))</t>
  </si>
  <si>
    <t>02 3 07 78270</t>
  </si>
  <si>
    <t>Иные межбюджетные трансферты на поощрение муниципальных образований Воронежской области за наращивание налогового (экономического) потенциала (закупка товаров, работ и услуг для обеспечения государственных (муниципальных) нужд)</t>
  </si>
  <si>
    <t>Инициативные платежи, зачисляемые в бюджеты городских поселений</t>
  </si>
  <si>
    <t>000 1 17 15000 00 0000 150</t>
  </si>
  <si>
    <t>000 1 17 15030 13 0000 150</t>
  </si>
  <si>
    <t>02 3 07 70100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</si>
  <si>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</si>
  <si>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02 3 F2 Д5550</t>
  </si>
  <si>
    <t>Реализация программ формирования современной городской среды (в целях достижения значений дополнительного результата) (Закупка товаров, работ и услуг для обеспечения государственных (муниципальных) нужд)</t>
  </si>
  <si>
    <t>02 3 08 S8530</t>
  </si>
  <si>
    <t>1 17 15030 13 0000 150</t>
  </si>
  <si>
    <t>02 3 08 70100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</si>
  <si>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(Закупка товаров, работ и услуг для обеспечения государственных (муниципальных) нужд</t>
  </si>
  <si>
    <t>02 3 03 79060</t>
  </si>
  <si>
    <t>Поощрение городских округов и муниципальных районов Воронежской области за достижение наилучших значений комплексной оценки показателей эффективности деятельности органов местного самоуправления городских округов и муниципальных районов (закупка товаров, работ и услуг для обеспечения государственных (муниципальных) нужд)</t>
  </si>
  <si>
    <t>02 3 03 S9120</t>
  </si>
  <si>
    <t>Софинансирование расходов по реализации мероприятий по ремонту объектов теплоэнергетического хозяйства муниципальных образований, находящихся в муниципальной собственности, к очередному отопительному периоду, на 2021 год (закупка товаров, работ и услуг для обеспечения государственных (муниципальных) нужд)</t>
  </si>
  <si>
    <t>02 3 08 90200</t>
  </si>
  <si>
    <t>000 2 02 20216 13 0000 150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</si>
  <si>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</si>
  <si>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от "24" декабря 2021 года №67</t>
  </si>
  <si>
    <t xml:space="preserve"> на 2022 год и на плановый период 2023 и 2024 годов</t>
  </si>
  <si>
    <t>2024 год</t>
  </si>
  <si>
    <t>Приложение №6</t>
  </si>
  <si>
    <t>%</t>
  </si>
  <si>
    <t>Основное мероприятие "Переселение граждан из помещений, признанных непригодными для проживания"</t>
  </si>
  <si>
    <t>02 3 02 00000</t>
  </si>
  <si>
    <t>Расходы на переселение граждан из жилых помещений, признанных непригодными для проживания(Капитальные вложения в объекты государственной (муниципальной) собственности)</t>
  </si>
  <si>
    <t>Основное мероприятие "Проведение комплексных кадастровых работ"</t>
  </si>
  <si>
    <t>Расходы на проведение комплексных кадастровых работ (Закупка товаров, работ и услуг для обеспечения государственных (муниципальных) нужд)</t>
  </si>
  <si>
    <t>02 2 06 R5110</t>
  </si>
  <si>
    <t>02 2 06 00000</t>
  </si>
  <si>
    <t>01 1 06 90010</t>
  </si>
  <si>
    <t>Зарезервированные средства, подлежащие распределению в связи с особеностью исполнения бюджета (Иные бюджетные ассигнования)</t>
  </si>
  <si>
    <t>000 2 02 49999 13 0000 150</t>
  </si>
  <si>
    <t>000 2 02 45424 13 0000 150</t>
  </si>
  <si>
    <t>000 2 02 40000 00 0000 150</t>
  </si>
  <si>
    <t>муниципальный дорожный фонд</t>
  </si>
  <si>
    <t>2.3.2.</t>
  </si>
  <si>
    <t>02 3 02 S8830</t>
  </si>
  <si>
    <t xml:space="preserve">02 3 02 00000 </t>
  </si>
  <si>
    <t>2.2.6.</t>
  </si>
  <si>
    <t>Распределение бюджетных ассигнований публичных нормативных обязательств 
городского поселения город Бобров</t>
  </si>
  <si>
    <t>000 2 02 20079 13 0000 150</t>
  </si>
  <si>
    <t>Субсидии бюджетам городских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</si>
  <si>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01 2 01 91430</t>
  </si>
  <si>
    <t>Выполнение других расходных обязательств (капитальные вложения в объекты недвижимого имущества государственной (муниципальной) собственности)</t>
  </si>
  <si>
    <t>Субсидии бюджетным муниципальным образованиям на обустройство и восстановление воинских захоронений на территории Воронежской области.</t>
  </si>
  <si>
    <t>Расходы на обеспечение функций органов местного самоуправления (Закупка товаров, работ и услуг для обеспечения государственных (муниципальных) нужд) (090)</t>
  </si>
  <si>
    <t>Реализация проектов создания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госуд-х (муниципальных) нужд)</t>
  </si>
  <si>
    <t>Реализация программ формирования современной городской среды (закупка товаров, работ и услуг для обеспечения государственных (муниципальных) нужд)</t>
  </si>
  <si>
    <t>Реализация муниципальных функций в сфере обеспечения проведения капитального ремонта общего имущества в многоквартирных домах (Закупка товаров, работ и услуг для обеспечения государственных (муниципальных) нужд)</t>
  </si>
  <si>
    <t>Расходы на благоустройство мест массового отдыха населения городского поселения город Бобров (Закупка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</si>
  <si>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(Иные бюджетные ассигнования)</t>
  </si>
  <si>
    <t>02 3 04 S860</t>
  </si>
  <si>
    <t>02 3 04 S85350</t>
  </si>
  <si>
    <t>Реализация программ формирования современной городской среды (в целях достижения значений дополнительного результата) (капитальные вложения в объекты недвижимого имущества государственной (муниципальной) собственности)</t>
  </si>
  <si>
    <t>02 4 01 S8140</t>
  </si>
  <si>
    <t>Основное мероприятие "Энергосбережение и повышение энергетической эффективности в системе наружного освещения"</t>
  </si>
  <si>
    <t>Подпрограмма "Энергоэффективность и развитие энергетики"</t>
  </si>
  <si>
    <t>02 2 02 S8100</t>
  </si>
  <si>
    <t>Реализация программ формирования современной городской среды (капитальные вложения в объекты недвижимого имущества государственной (муниципальной) собственности)</t>
  </si>
  <si>
    <t>Выполнение других расходных обязательств  (капитальные вложения в объекты недвижимого имущества государственной (муниципальной) собственности)</t>
  </si>
  <si>
    <t xml:space="preserve">Субсидии бюджетам муниципальных образований на софинансирование расходных обязательств, возникающих при выполнении полномочий органов местного самоуправления по вопросам местного значения в сфере модернизации уличного освещения (закупка товаров, работ и услуг для обеспечения государственных (муниципальных) нужд) </t>
  </si>
  <si>
    <t>s8600</t>
  </si>
  <si>
    <t>s8830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</si>
</sst>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00"/>
    <numFmt numFmtId="188" formatCode="0.0000"/>
    <numFmt numFmtId="189" formatCode="0.00000"/>
    <numFmt numFmtId="190" formatCode="_-* #,##0.0_р_._-;\-* #,##0.0_р_._-;_-* &quot;-&quot;??_р_._-;_-@_-"/>
    <numFmt numFmtId="191" formatCode="#,##0.0_ ;\-#,##0.0\ "/>
    <numFmt numFmtId="192" formatCode="#,##0.0"/>
    <numFmt numFmtId="193" formatCode="_-* #,##0.0_р_._-;\-* #,##0.0_р_._-;_-* &quot;-&quot;?_р_._-;_-@_-"/>
    <numFmt numFmtId="194" formatCode="#,##0.00000"/>
    <numFmt numFmtId="195" formatCode="#,##0.00000_ ;\-#,##0.00000\ "/>
    <numFmt numFmtId="196" formatCode="_-* #,##0.00000_р_._-;\-* #,##0.00000_р_._-;_-* &quot;-&quot;?????_р_._-;_-@_-"/>
    <numFmt numFmtId="197" formatCode="_-* #,##0.000_р_._-;\-* #,##0.000_р_._-;_-* &quot;-&quot;??_р_._-;_-@_-"/>
    <numFmt numFmtId="198" formatCode="_-* #,##0.0000_р_._-;\-* #,##0.0000_р_._-;_-* &quot;-&quot;??_р_._-;_-@_-"/>
    <numFmt numFmtId="199" formatCode="_-* #,##0.00000_р_._-;\-* #,##0.00000_р_._-;_-* &quot;-&quot;??_р_._-;_-@_-"/>
    <numFmt numFmtId="200" formatCode="_-* #,##0.000000_р_._-;\-* #,##0.000000_р_._-;_-* &quot;-&quot;??_р_._-;_-@_-"/>
    <numFmt numFmtId="201" formatCode="#,##0.00_ ;\-#,##0.00\ "/>
    <numFmt numFmtId="202" formatCode="#,##0.00000_р_."/>
    <numFmt numFmtId="203" formatCode="#,##0.0000_ ;\-#,##0.0000\ "/>
    <numFmt numFmtId="204" formatCode="#,##0.000_ ;\-#,##0.000\ "/>
    <numFmt numFmtId="205" formatCode="#,##0.0000"/>
    <numFmt numFmtId="206" formatCode="#,##0.000"/>
    <numFmt numFmtId="207" formatCode="#,##0.000000_р_."/>
    <numFmt numFmtId="208" formatCode="#,##0.0000_р_."/>
    <numFmt numFmtId="209" formatCode="#,##0.000_р_."/>
    <numFmt numFmtId="210" formatCode="#,##0.00_р_."/>
    <numFmt numFmtId="211" formatCode="#,##0.0_р_."/>
    <numFmt numFmtId="212" formatCode="#,##0.000000"/>
    <numFmt numFmtId="213" formatCode="#,##0.000000_ ;\-#,##0.000000\ "/>
    <numFmt numFmtId="214" formatCode="#,##0_ ;\-#,##0\ "/>
    <numFmt numFmtId="215" formatCode="#,##0_р_."/>
    <numFmt numFmtId="216" formatCode="0.0%"/>
    <numFmt numFmtId="217" formatCode="0.000%"/>
    <numFmt numFmtId="218" formatCode="_-* #,##0_р_._-;\-* #,##0_р_._-;_-* &quot;-&quot;??_р_._-;_-@_-"/>
    <numFmt numFmtId="219" formatCode="#,##0.00\ _₽"/>
    <numFmt numFmtId="220" formatCode="#,##0.0000000_ ;\-#,##0.0000000\ "/>
  </numFmts>
  <fonts count="67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i/>
      <sz val="12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 Cyr"/>
      <family val="0"/>
    </font>
    <font>
      <b/>
      <sz val="10"/>
      <color indexed="18"/>
      <name val="Arial Cyr"/>
      <family val="0"/>
    </font>
    <font>
      <b/>
      <sz val="10"/>
      <color indexed="36"/>
      <name val="Times New Roman"/>
      <family val="1"/>
    </font>
    <font>
      <b/>
      <sz val="10"/>
      <color indexed="36"/>
      <name val="Arial Cyr"/>
      <family val="0"/>
    </font>
    <font>
      <b/>
      <sz val="12"/>
      <color indexed="36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 Cyr"/>
      <family val="0"/>
    </font>
    <font>
      <b/>
      <sz val="10"/>
      <color rgb="FFC00000"/>
      <name val="Arial Cyr"/>
      <family val="0"/>
    </font>
    <font>
      <b/>
      <sz val="10"/>
      <color theme="3" tint="-0.24997000396251678"/>
      <name val="Arial Cyr"/>
      <family val="0"/>
    </font>
    <font>
      <b/>
      <sz val="10"/>
      <color theme="7" tint="-0.24997000396251678"/>
      <name val="Times New Roman"/>
      <family val="1"/>
    </font>
    <font>
      <b/>
      <sz val="10"/>
      <color theme="7" tint="-0.24997000396251678"/>
      <name val="Arial Cyr"/>
      <family val="0"/>
    </font>
    <font>
      <b/>
      <sz val="12"/>
      <color theme="7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9" fillId="0" borderId="0" applyFill="0" applyBorder="0" applyAlignment="0" applyProtection="0"/>
    <xf numFmtId="0" fontId="59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0" fontId="9" fillId="0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wrapText="1"/>
    </xf>
    <xf numFmtId="180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80" fontId="7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12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180" fontId="8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left" vertical="center"/>
    </xf>
    <xf numFmtId="0" fontId="12" fillId="0" borderId="0" xfId="0" applyFont="1" applyAlignment="1">
      <alignment/>
    </xf>
    <xf numFmtId="180" fontId="8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right"/>
    </xf>
    <xf numFmtId="2" fontId="7" fillId="33" borderId="10" xfId="0" applyNumberFormat="1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0" fontId="6" fillId="33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/>
    </xf>
    <xf numFmtId="0" fontId="7" fillId="0" borderId="0" xfId="0" applyFont="1" applyFill="1" applyAlignment="1">
      <alignment horizontal="right"/>
    </xf>
    <xf numFmtId="0" fontId="9" fillId="0" borderId="0" xfId="0" applyFont="1" applyAlignment="1">
      <alignment/>
    </xf>
    <xf numFmtId="49" fontId="9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5" fillId="0" borderId="10" xfId="0" applyFont="1" applyFill="1" applyBorder="1" applyAlignment="1">
      <alignment horizontal="left" wrapText="1"/>
    </xf>
    <xf numFmtId="49" fontId="16" fillId="0" borderId="1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192" fontId="8" fillId="0" borderId="10" xfId="62" applyNumberFormat="1" applyFont="1" applyBorder="1" applyAlignment="1">
      <alignment horizontal="center" vertical="center"/>
    </xf>
    <xf numFmtId="192" fontId="7" fillId="0" borderId="10" xfId="62" applyNumberFormat="1" applyFont="1" applyFill="1" applyBorder="1" applyAlignment="1">
      <alignment horizontal="center" vertical="center"/>
    </xf>
    <xf numFmtId="192" fontId="11" fillId="0" borderId="10" xfId="0" applyNumberFormat="1" applyFont="1" applyBorder="1" applyAlignment="1">
      <alignment horizontal="center" vertical="center" wrapText="1"/>
    </xf>
    <xf numFmtId="192" fontId="6" fillId="0" borderId="10" xfId="0" applyNumberFormat="1" applyFont="1" applyBorder="1" applyAlignment="1">
      <alignment horizontal="center" vertical="center" wrapText="1"/>
    </xf>
    <xf numFmtId="192" fontId="11" fillId="0" borderId="10" xfId="0" applyNumberFormat="1" applyFont="1" applyBorder="1" applyAlignment="1">
      <alignment horizontal="center" vertical="center"/>
    </xf>
    <xf numFmtId="192" fontId="14" fillId="0" borderId="10" xfId="0" applyNumberFormat="1" applyFont="1" applyBorder="1" applyAlignment="1">
      <alignment horizontal="center" vertical="center"/>
    </xf>
    <xf numFmtId="192" fontId="6" fillId="0" borderId="10" xfId="0" applyNumberFormat="1" applyFont="1" applyBorder="1" applyAlignment="1">
      <alignment horizontal="center" vertical="center"/>
    </xf>
    <xf numFmtId="0" fontId="15" fillId="34" borderId="10" xfId="0" applyFont="1" applyFill="1" applyBorder="1" applyAlignment="1">
      <alignment horizontal="left" wrapText="1"/>
    </xf>
    <xf numFmtId="49" fontId="7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9" fillId="34" borderId="10" xfId="0" applyFont="1" applyFill="1" applyBorder="1" applyAlignment="1">
      <alignment horizontal="left" wrapText="1"/>
    </xf>
    <xf numFmtId="49" fontId="10" fillId="34" borderId="1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horizontal="left" wrapText="1"/>
    </xf>
    <xf numFmtId="49" fontId="8" fillId="34" borderId="10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194" fontId="1" fillId="0" borderId="0" xfId="0" applyNumberFormat="1" applyFont="1" applyAlignment="1">
      <alignment/>
    </xf>
    <xf numFmtId="195" fontId="0" fillId="0" borderId="0" xfId="0" applyNumberFormat="1" applyFill="1" applyAlignment="1">
      <alignment/>
    </xf>
    <xf numFmtId="202" fontId="1" fillId="0" borderId="0" xfId="0" applyNumberFormat="1" applyFont="1" applyAlignment="1">
      <alignment/>
    </xf>
    <xf numFmtId="194" fontId="6" fillId="0" borderId="10" xfId="0" applyNumberFormat="1" applyFont="1" applyBorder="1" applyAlignment="1">
      <alignment horizontal="center" vertical="center"/>
    </xf>
    <xf numFmtId="194" fontId="0" fillId="0" borderId="0" xfId="0" applyNumberFormat="1" applyAlignment="1">
      <alignment/>
    </xf>
    <xf numFmtId="192" fontId="8" fillId="0" borderId="10" xfId="0" applyNumberFormat="1" applyFont="1" applyFill="1" applyBorder="1" applyAlignment="1">
      <alignment horizontal="right"/>
    </xf>
    <xf numFmtId="192" fontId="7" fillId="0" borderId="10" xfId="0" applyNumberFormat="1" applyFont="1" applyFill="1" applyBorder="1" applyAlignment="1">
      <alignment horizontal="right"/>
    </xf>
    <xf numFmtId="192" fontId="7" fillId="33" borderId="10" xfId="0" applyNumberFormat="1" applyFont="1" applyFill="1" applyBorder="1" applyAlignment="1">
      <alignment horizontal="right"/>
    </xf>
    <xf numFmtId="194" fontId="0" fillId="0" borderId="0" xfId="0" applyNumberFormat="1" applyFill="1" applyAlignment="1">
      <alignment/>
    </xf>
    <xf numFmtId="202" fontId="1" fillId="0" borderId="0" xfId="0" applyNumberFormat="1" applyFont="1" applyFill="1" applyAlignment="1">
      <alignment/>
    </xf>
    <xf numFmtId="43" fontId="7" fillId="0" borderId="0" xfId="62" applyFont="1" applyAlignment="1">
      <alignment/>
    </xf>
    <xf numFmtId="43" fontId="0" fillId="0" borderId="0" xfId="62" applyFont="1" applyAlignment="1">
      <alignment/>
    </xf>
    <xf numFmtId="10" fontId="0" fillId="0" borderId="0" xfId="58" applyNumberFormat="1" applyFont="1" applyAlignment="1">
      <alignment/>
    </xf>
    <xf numFmtId="192" fontId="7" fillId="0" borderId="12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left" wrapText="1"/>
    </xf>
    <xf numFmtId="0" fontId="16" fillId="33" borderId="10" xfId="0" applyFont="1" applyFill="1" applyBorder="1" applyAlignment="1">
      <alignment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wrapText="1"/>
    </xf>
    <xf numFmtId="203" fontId="1" fillId="0" borderId="0" xfId="0" applyNumberFormat="1" applyFont="1" applyAlignment="1">
      <alignment/>
    </xf>
    <xf numFmtId="0" fontId="18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/>
    </xf>
    <xf numFmtId="192" fontId="0" fillId="0" borderId="0" xfId="0" applyNumberFormat="1" applyAlignment="1">
      <alignment/>
    </xf>
    <xf numFmtId="211" fontId="8" fillId="0" borderId="10" xfId="62" applyNumberFormat="1" applyFont="1" applyBorder="1" applyAlignment="1">
      <alignment horizontal="center" vertical="center"/>
    </xf>
    <xf numFmtId="211" fontId="8" fillId="0" borderId="10" xfId="62" applyNumberFormat="1" applyFont="1" applyFill="1" applyBorder="1" applyAlignment="1">
      <alignment horizontal="center" vertical="center"/>
    </xf>
    <xf numFmtId="211" fontId="7" fillId="0" borderId="10" xfId="62" applyNumberFormat="1" applyFont="1" applyFill="1" applyBorder="1" applyAlignment="1">
      <alignment horizontal="center" vertical="center"/>
    </xf>
    <xf numFmtId="211" fontId="8" fillId="34" borderId="10" xfId="62" applyNumberFormat="1" applyFont="1" applyFill="1" applyBorder="1" applyAlignment="1">
      <alignment horizontal="center" vertical="center"/>
    </xf>
    <xf numFmtId="211" fontId="7" fillId="34" borderId="10" xfId="62" applyNumberFormat="1" applyFont="1" applyFill="1" applyBorder="1" applyAlignment="1">
      <alignment horizontal="center" vertical="center"/>
    </xf>
    <xf numFmtId="211" fontId="16" fillId="0" borderId="10" xfId="62" applyNumberFormat="1" applyFont="1" applyFill="1" applyBorder="1" applyAlignment="1">
      <alignment horizontal="center" vertical="center"/>
    </xf>
    <xf numFmtId="192" fontId="7" fillId="34" borderId="10" xfId="62" applyNumberFormat="1" applyFont="1" applyFill="1" applyBorder="1" applyAlignment="1">
      <alignment horizontal="center" vertical="center"/>
    </xf>
    <xf numFmtId="191" fontId="8" fillId="0" borderId="10" xfId="62" applyNumberFormat="1" applyFont="1" applyBorder="1" applyAlignment="1">
      <alignment horizontal="center" vertical="center"/>
    </xf>
    <xf numFmtId="191" fontId="8" fillId="0" borderId="10" xfId="62" applyNumberFormat="1" applyFont="1" applyFill="1" applyBorder="1" applyAlignment="1">
      <alignment horizontal="center" vertical="center"/>
    </xf>
    <xf numFmtId="191" fontId="7" fillId="0" borderId="10" xfId="62" applyNumberFormat="1" applyFont="1" applyFill="1" applyBorder="1" applyAlignment="1">
      <alignment horizontal="center" vertical="center"/>
    </xf>
    <xf numFmtId="191" fontId="7" fillId="34" borderId="10" xfId="62" applyNumberFormat="1" applyFont="1" applyFill="1" applyBorder="1" applyAlignment="1">
      <alignment horizontal="center" vertical="center"/>
    </xf>
    <xf numFmtId="192" fontId="8" fillId="35" borderId="10" xfId="0" applyNumberFormat="1" applyFont="1" applyFill="1" applyBorder="1" applyAlignment="1">
      <alignment horizontal="right" vertical="center" wrapText="1"/>
    </xf>
    <xf numFmtId="192" fontId="8" fillId="0" borderId="10" xfId="0" applyNumberFormat="1" applyFont="1" applyBorder="1" applyAlignment="1">
      <alignment horizontal="right" vertical="center" wrapText="1"/>
    </xf>
    <xf numFmtId="192" fontId="7" fillId="0" borderId="10" xfId="0" applyNumberFormat="1" applyFont="1" applyBorder="1" applyAlignment="1">
      <alignment horizontal="right" vertical="center" wrapText="1"/>
    </xf>
    <xf numFmtId="192" fontId="7" fillId="35" borderId="10" xfId="0" applyNumberFormat="1" applyFont="1" applyFill="1" applyBorder="1" applyAlignment="1">
      <alignment horizontal="right" vertical="center" wrapText="1"/>
    </xf>
    <xf numFmtId="192" fontId="7" fillId="0" borderId="10" xfId="0" applyNumberFormat="1" applyFont="1" applyFill="1" applyBorder="1" applyAlignment="1">
      <alignment horizontal="right" vertical="center" wrapText="1"/>
    </xf>
    <xf numFmtId="0" fontId="60" fillId="0" borderId="1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left"/>
    </xf>
    <xf numFmtId="4" fontId="0" fillId="0" borderId="0" xfId="0" applyNumberFormat="1" applyAlignment="1">
      <alignment/>
    </xf>
    <xf numFmtId="191" fontId="1" fillId="0" borderId="0" xfId="0" applyNumberFormat="1" applyFont="1" applyFill="1" applyAlignment="1">
      <alignment/>
    </xf>
    <xf numFmtId="192" fontId="61" fillId="0" borderId="0" xfId="0" applyNumberFormat="1" applyFont="1" applyFill="1" applyAlignment="1">
      <alignment/>
    </xf>
    <xf numFmtId="191" fontId="61" fillId="0" borderId="0" xfId="0" applyNumberFormat="1" applyFont="1" applyFill="1" applyAlignment="1">
      <alignment/>
    </xf>
    <xf numFmtId="4" fontId="61" fillId="0" borderId="0" xfId="0" applyNumberFormat="1" applyFont="1" applyFill="1" applyAlignment="1">
      <alignment/>
    </xf>
    <xf numFmtId="0" fontId="62" fillId="0" borderId="0" xfId="0" applyFont="1" applyAlignment="1">
      <alignment/>
    </xf>
    <xf numFmtId="4" fontId="62" fillId="0" borderId="0" xfId="0" applyNumberFormat="1" applyFont="1" applyAlignment="1">
      <alignment/>
    </xf>
    <xf numFmtId="4" fontId="63" fillId="0" borderId="0" xfId="0" applyNumberFormat="1" applyFont="1" applyAlignment="1">
      <alignment/>
    </xf>
    <xf numFmtId="0" fontId="64" fillId="0" borderId="13" xfId="0" applyFont="1" applyFill="1" applyBorder="1" applyAlignment="1">
      <alignment horizontal="center" vertical="center" wrapText="1"/>
    </xf>
    <xf numFmtId="0" fontId="65" fillId="0" borderId="0" xfId="0" applyFont="1" applyAlignment="1">
      <alignment/>
    </xf>
    <xf numFmtId="191" fontId="65" fillId="0" borderId="0" xfId="0" applyNumberFormat="1" applyFont="1" applyAlignment="1">
      <alignment/>
    </xf>
    <xf numFmtId="4" fontId="65" fillId="0" borderId="0" xfId="0" applyNumberFormat="1" applyFont="1" applyAlignment="1">
      <alignment/>
    </xf>
    <xf numFmtId="0" fontId="66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192" fontId="8" fillId="0" borderId="10" xfId="62" applyNumberFormat="1" applyFont="1" applyFill="1" applyBorder="1" applyAlignment="1">
      <alignment horizontal="center" vertical="center"/>
    </xf>
    <xf numFmtId="194" fontId="0" fillId="0" borderId="0" xfId="0" applyNumberFormat="1" applyFont="1" applyFill="1" applyAlignment="1">
      <alignment/>
    </xf>
    <xf numFmtId="49" fontId="7" fillId="36" borderId="10" xfId="0" applyNumberFormat="1" applyFont="1" applyFill="1" applyBorder="1" applyAlignment="1">
      <alignment horizontal="center" vertical="center"/>
    </xf>
    <xf numFmtId="191" fontId="7" fillId="36" borderId="10" xfId="62" applyNumberFormat="1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9" fillId="36" borderId="10" xfId="0" applyFont="1" applyFill="1" applyBorder="1" applyAlignment="1">
      <alignment horizontal="left" wrapText="1"/>
    </xf>
    <xf numFmtId="195" fontId="0" fillId="36" borderId="0" xfId="0" applyNumberFormat="1" applyFill="1" applyAlignment="1">
      <alignment/>
    </xf>
    <xf numFmtId="192" fontId="7" fillId="36" borderId="10" xfId="62" applyNumberFormat="1" applyFont="1" applyFill="1" applyBorder="1" applyAlignment="1">
      <alignment horizontal="center" vertical="center"/>
    </xf>
    <xf numFmtId="194" fontId="0" fillId="36" borderId="0" xfId="0" applyNumberFormat="1" applyFill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9" fillId="36" borderId="10" xfId="0" applyFont="1" applyFill="1" applyBorder="1" applyAlignment="1">
      <alignment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SheetLayoutView="100" zoomScalePageLayoutView="0" workbookViewId="0" topLeftCell="A10">
      <selection activeCell="E18" sqref="E18"/>
    </sheetView>
  </sheetViews>
  <sheetFormatPr defaultColWidth="9.00390625" defaultRowHeight="12.75"/>
  <cols>
    <col min="1" max="1" width="55.625" style="0" customWidth="1"/>
    <col min="2" max="2" width="30.125" style="0" customWidth="1"/>
    <col min="3" max="3" width="20.375" style="0" customWidth="1"/>
    <col min="4" max="4" width="17.00390625" style="0" customWidth="1"/>
    <col min="5" max="5" width="19.75390625" style="0" customWidth="1"/>
    <col min="8" max="8" width="16.375" style="0" bestFit="1" customWidth="1"/>
  </cols>
  <sheetData>
    <row r="1" spans="1:5" ht="15">
      <c r="A1" s="43"/>
      <c r="B1" s="43"/>
      <c r="C1" s="43"/>
      <c r="D1" s="43" t="s">
        <v>114</v>
      </c>
      <c r="E1" s="43"/>
    </row>
    <row r="2" spans="1:5" ht="15">
      <c r="A2" s="43"/>
      <c r="B2" s="43"/>
      <c r="C2" s="43"/>
      <c r="D2" s="43" t="s">
        <v>139</v>
      </c>
      <c r="E2" s="43"/>
    </row>
    <row r="3" spans="1:5" ht="15">
      <c r="A3" s="43"/>
      <c r="B3" s="43"/>
      <c r="C3" s="43"/>
      <c r="D3" s="43" t="s">
        <v>140</v>
      </c>
      <c r="E3" s="43"/>
    </row>
    <row r="4" spans="1:5" ht="15">
      <c r="A4" s="43"/>
      <c r="B4" s="43"/>
      <c r="C4" s="43"/>
      <c r="D4" s="43" t="s">
        <v>141</v>
      </c>
      <c r="E4" s="43"/>
    </row>
    <row r="5" spans="1:5" ht="15">
      <c r="A5" s="43"/>
      <c r="B5" s="43"/>
      <c r="C5" s="43"/>
      <c r="D5" s="43" t="s">
        <v>142</v>
      </c>
      <c r="E5" s="43"/>
    </row>
    <row r="6" spans="1:5" ht="15">
      <c r="A6" s="43"/>
      <c r="B6" s="43"/>
      <c r="C6" s="43"/>
      <c r="D6" s="43" t="s">
        <v>591</v>
      </c>
      <c r="E6" s="43"/>
    </row>
    <row r="7" ht="12.75">
      <c r="A7" s="1"/>
    </row>
    <row r="8" ht="12.75">
      <c r="A8" s="1"/>
    </row>
    <row r="9" spans="1:5" ht="53.25" customHeight="1">
      <c r="A9" s="175" t="s">
        <v>552</v>
      </c>
      <c r="B9" s="175"/>
      <c r="C9" s="175"/>
      <c r="D9" s="175"/>
      <c r="E9" s="175"/>
    </row>
    <row r="10" spans="1:5" ht="22.5" customHeight="1">
      <c r="A10" s="175" t="s">
        <v>592</v>
      </c>
      <c r="B10" s="175"/>
      <c r="C10" s="175"/>
      <c r="D10" s="175"/>
      <c r="E10" s="175"/>
    </row>
    <row r="11" spans="1:5" ht="18.75">
      <c r="A11" s="70"/>
      <c r="B11" s="71"/>
      <c r="C11" s="71"/>
      <c r="D11" s="71"/>
      <c r="E11" s="71" t="s">
        <v>435</v>
      </c>
    </row>
    <row r="12" spans="1:5" ht="35.25" customHeight="1">
      <c r="A12" s="68" t="s">
        <v>125</v>
      </c>
      <c r="B12" s="68" t="s">
        <v>441</v>
      </c>
      <c r="C12" s="68" t="s">
        <v>43</v>
      </c>
      <c r="D12" s="68" t="s">
        <v>105</v>
      </c>
      <c r="E12" s="68" t="s">
        <v>593</v>
      </c>
    </row>
    <row r="13" spans="1:8" ht="56.25">
      <c r="A13" s="78" t="s">
        <v>442</v>
      </c>
      <c r="B13" s="68" t="s">
        <v>443</v>
      </c>
      <c r="C13" s="139">
        <f>C21+C14</f>
        <v>104913.04700000002</v>
      </c>
      <c r="D13" s="140">
        <f>D21+D14</f>
        <v>0</v>
      </c>
      <c r="E13" s="140">
        <f>E21+E14</f>
        <v>0</v>
      </c>
      <c r="H13" s="110"/>
    </row>
    <row r="14" spans="1:5" ht="56.25">
      <c r="A14" s="78" t="s">
        <v>194</v>
      </c>
      <c r="B14" s="68" t="s">
        <v>444</v>
      </c>
      <c r="C14" s="140">
        <f>C15+C18</f>
        <v>36419.299999999996</v>
      </c>
      <c r="D14" s="140">
        <f>D15+D18</f>
        <v>-9104.8</v>
      </c>
      <c r="E14" s="140">
        <f>E15+E18</f>
        <v>-9104.8</v>
      </c>
    </row>
    <row r="15" spans="1:5" ht="69.75" customHeight="1">
      <c r="A15" s="79" t="s">
        <v>445</v>
      </c>
      <c r="B15" s="80" t="s">
        <v>446</v>
      </c>
      <c r="C15" s="141">
        <f>C16</f>
        <v>38336.1</v>
      </c>
      <c r="D15" s="141">
        <f>D16</f>
        <v>0</v>
      </c>
      <c r="E15" s="141">
        <f>E16</f>
        <v>0</v>
      </c>
    </row>
    <row r="16" spans="1:5" ht="75">
      <c r="A16" s="79" t="s">
        <v>467</v>
      </c>
      <c r="B16" s="80" t="s">
        <v>466</v>
      </c>
      <c r="C16" s="141">
        <v>38336.1</v>
      </c>
      <c r="D16" s="141">
        <v>0</v>
      </c>
      <c r="E16" s="141">
        <v>0</v>
      </c>
    </row>
    <row r="17" spans="1:5" ht="61.5" customHeight="1">
      <c r="A17" s="79" t="s">
        <v>465</v>
      </c>
      <c r="B17" s="80"/>
      <c r="C17" s="141">
        <v>0</v>
      </c>
      <c r="D17" s="141">
        <v>0</v>
      </c>
      <c r="E17" s="141">
        <v>0</v>
      </c>
    </row>
    <row r="18" spans="1:5" ht="75">
      <c r="A18" s="79" t="s">
        <v>447</v>
      </c>
      <c r="B18" s="80" t="s">
        <v>448</v>
      </c>
      <c r="C18" s="141">
        <f>C19</f>
        <v>-1916.8</v>
      </c>
      <c r="D18" s="141">
        <f>D19</f>
        <v>-9104.8</v>
      </c>
      <c r="E18" s="141">
        <f>E19</f>
        <v>-9104.8</v>
      </c>
    </row>
    <row r="19" spans="1:5" ht="75">
      <c r="A19" s="79" t="s">
        <v>462</v>
      </c>
      <c r="B19" s="80" t="s">
        <v>461</v>
      </c>
      <c r="C19" s="141">
        <v>-1916.8</v>
      </c>
      <c r="D19" s="141">
        <v>-9104.8</v>
      </c>
      <c r="E19" s="141">
        <v>-9104.8</v>
      </c>
    </row>
    <row r="20" spans="1:5" ht="56.25">
      <c r="A20" s="79" t="s">
        <v>465</v>
      </c>
      <c r="B20" s="80"/>
      <c r="C20" s="141">
        <v>0</v>
      </c>
      <c r="D20" s="141">
        <v>0</v>
      </c>
      <c r="E20" s="141">
        <v>0</v>
      </c>
    </row>
    <row r="21" spans="1:5" ht="37.5">
      <c r="A21" s="78" t="s">
        <v>449</v>
      </c>
      <c r="B21" s="68" t="s">
        <v>450</v>
      </c>
      <c r="C21" s="139">
        <f>C25+C22</f>
        <v>68493.74700000003</v>
      </c>
      <c r="D21" s="140">
        <f>D25+D22</f>
        <v>9104.799999999988</v>
      </c>
      <c r="E21" s="140">
        <f>E25+E22</f>
        <v>9104.799999999988</v>
      </c>
    </row>
    <row r="22" spans="1:6" ht="29.25" customHeight="1">
      <c r="A22" s="79" t="s">
        <v>451</v>
      </c>
      <c r="B22" s="80" t="s">
        <v>452</v>
      </c>
      <c r="C22" s="141">
        <f aca="true" t="shared" si="0" ref="C22:E23">C23</f>
        <v>-426871.0999999999</v>
      </c>
      <c r="D22" s="141">
        <f t="shared" si="0"/>
        <v>-194745.9</v>
      </c>
      <c r="E22" s="141">
        <f t="shared" si="0"/>
        <v>-170131.6</v>
      </c>
      <c r="F22" s="81"/>
    </row>
    <row r="23" spans="1:9" ht="47.25" customHeight="1">
      <c r="A23" s="79" t="s">
        <v>453</v>
      </c>
      <c r="B23" s="80" t="s">
        <v>454</v>
      </c>
      <c r="C23" s="141">
        <f t="shared" si="0"/>
        <v>-426871.0999999999</v>
      </c>
      <c r="D23" s="141">
        <f t="shared" si="0"/>
        <v>-194745.9</v>
      </c>
      <c r="E23" s="141">
        <f t="shared" si="0"/>
        <v>-170131.6</v>
      </c>
      <c r="F23" s="81"/>
      <c r="I23" t="s">
        <v>14</v>
      </c>
    </row>
    <row r="24" spans="1:5" ht="37.5">
      <c r="A24" s="79" t="s">
        <v>464</v>
      </c>
      <c r="B24" s="80" t="s">
        <v>460</v>
      </c>
      <c r="C24" s="142">
        <f>(-'приложение 2'!C14)+(-C16)</f>
        <v>-426871.0999999999</v>
      </c>
      <c r="D24" s="143">
        <f>(-'приложение 2'!D14)+(-D16)</f>
        <v>-194745.9</v>
      </c>
      <c r="E24" s="143">
        <f>(-'приложение 2'!E14)+(-E16)</f>
        <v>-170131.6</v>
      </c>
    </row>
    <row r="25" spans="1:5" ht="33" customHeight="1">
      <c r="A25" s="79" t="s">
        <v>455</v>
      </c>
      <c r="B25" s="80" t="s">
        <v>456</v>
      </c>
      <c r="C25" s="141">
        <f aca="true" t="shared" si="1" ref="C25:E26">C26</f>
        <v>495364.84699999995</v>
      </c>
      <c r="D25" s="141">
        <f t="shared" si="1"/>
        <v>203850.69999999998</v>
      </c>
      <c r="E25" s="141">
        <f t="shared" si="1"/>
        <v>179236.4</v>
      </c>
    </row>
    <row r="26" spans="1:5" ht="39.75" customHeight="1">
      <c r="A26" s="79" t="s">
        <v>457</v>
      </c>
      <c r="B26" s="80" t="s">
        <v>458</v>
      </c>
      <c r="C26" s="141">
        <f t="shared" si="1"/>
        <v>495364.84699999995</v>
      </c>
      <c r="D26" s="141">
        <f t="shared" si="1"/>
        <v>203850.69999999998</v>
      </c>
      <c r="E26" s="141">
        <f t="shared" si="1"/>
        <v>179236.4</v>
      </c>
    </row>
    <row r="27" spans="1:5" ht="48" customHeight="1">
      <c r="A27" s="79" t="s">
        <v>463</v>
      </c>
      <c r="B27" s="80" t="s">
        <v>459</v>
      </c>
      <c r="C27" s="142">
        <f>'приложение 3'!G15-C19</f>
        <v>495364.84699999995</v>
      </c>
      <c r="D27" s="143">
        <f>'приложение 2'!D14-D19</f>
        <v>203850.69999999998</v>
      </c>
      <c r="E27" s="143">
        <f>'приложение 2'!E14-E19</f>
        <v>179236.4</v>
      </c>
    </row>
    <row r="41" ht="56.25" customHeight="1"/>
  </sheetData>
  <sheetProtection/>
  <mergeCells count="2">
    <mergeCell ref="A9:E9"/>
    <mergeCell ref="A10:E10"/>
  </mergeCells>
  <printOptions/>
  <pageMargins left="1.0236220472440944" right="0.7480314960629921" top="0.3937007874015748" bottom="0.3937007874015748" header="0.5118110236220472" footer="0.5118110236220472"/>
  <pageSetup horizontalDpi="600" verticalDpi="6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="90" zoomScaleSheetLayoutView="90" zoomScalePageLayoutView="0" workbookViewId="0" topLeftCell="A7">
      <selection activeCell="F17" sqref="F17"/>
    </sheetView>
  </sheetViews>
  <sheetFormatPr defaultColWidth="9.00390625" defaultRowHeight="12.75"/>
  <cols>
    <col min="1" max="1" width="48.625" style="0" customWidth="1"/>
    <col min="2" max="2" width="19.75390625" style="0" customWidth="1"/>
    <col min="3" max="5" width="8.875" style="0" customWidth="1"/>
    <col min="6" max="6" width="17.625" style="0" customWidth="1"/>
    <col min="7" max="7" width="15.375" style="0" customWidth="1"/>
    <col min="8" max="8" width="17.125" style="0" customWidth="1"/>
  </cols>
  <sheetData>
    <row r="1" spans="1:8" ht="15">
      <c r="A1" s="5"/>
      <c r="B1" s="40"/>
      <c r="C1" s="40"/>
      <c r="D1" s="40"/>
      <c r="E1" s="40" t="s">
        <v>594</v>
      </c>
      <c r="F1" s="40"/>
      <c r="H1">
        <f>'приложение 5'!G1</f>
        <v>0</v>
      </c>
    </row>
    <row r="2" spans="1:6" ht="15">
      <c r="A2" s="14"/>
      <c r="B2" s="40"/>
      <c r="C2" s="40"/>
      <c r="D2" s="40"/>
      <c r="E2" s="40" t="s">
        <v>139</v>
      </c>
      <c r="F2" s="40"/>
    </row>
    <row r="3" spans="1:6" ht="15">
      <c r="A3" s="5"/>
      <c r="B3" s="40"/>
      <c r="C3" s="40"/>
      <c r="D3" s="40"/>
      <c r="E3" s="40" t="s">
        <v>140</v>
      </c>
      <c r="F3" s="40"/>
    </row>
    <row r="4" spans="1:6" ht="15">
      <c r="A4" s="5"/>
      <c r="B4" s="40"/>
      <c r="C4" s="40"/>
      <c r="D4" s="40"/>
      <c r="E4" s="40" t="s">
        <v>141</v>
      </c>
      <c r="F4" s="40"/>
    </row>
    <row r="5" spans="1:6" ht="15">
      <c r="A5" s="5"/>
      <c r="B5" s="40"/>
      <c r="C5" s="40"/>
      <c r="D5" s="40"/>
      <c r="E5" s="40" t="s">
        <v>142</v>
      </c>
      <c r="F5" s="40"/>
    </row>
    <row r="6" spans="1:6" ht="15">
      <c r="A6" s="5"/>
      <c r="B6" s="40"/>
      <c r="C6" s="40"/>
      <c r="D6" s="40"/>
      <c r="E6" s="40" t="str">
        <f>'приложение 5'!H6</f>
        <v>от "24" декабря 2021 года №67</v>
      </c>
      <c r="F6" s="40"/>
    </row>
    <row r="7" spans="1:6" ht="12.75">
      <c r="A7" s="5"/>
      <c r="B7" s="5"/>
      <c r="C7" s="5"/>
      <c r="D7" s="5"/>
      <c r="E7" s="5"/>
      <c r="F7" s="5"/>
    </row>
    <row r="8" spans="1:6" ht="12.75">
      <c r="A8" s="5"/>
      <c r="B8" s="5"/>
      <c r="C8" s="5"/>
      <c r="D8" s="5"/>
      <c r="E8" s="5"/>
      <c r="F8" s="5"/>
    </row>
    <row r="9" spans="1:8" ht="41.25" customHeight="1">
      <c r="A9" s="185" t="s">
        <v>613</v>
      </c>
      <c r="B9" s="185"/>
      <c r="C9" s="185"/>
      <c r="D9" s="185"/>
      <c r="E9" s="185"/>
      <c r="F9" s="185"/>
      <c r="G9" s="185"/>
      <c r="H9" s="185"/>
    </row>
    <row r="10" spans="1:8" ht="18.75">
      <c r="A10" s="185" t="str">
        <f>'приложение 5'!A10:I10</f>
        <v> на 2022 год и на плановый период 2023 и 2024 годов</v>
      </c>
      <c r="B10" s="185"/>
      <c r="C10" s="185"/>
      <c r="D10" s="185"/>
      <c r="E10" s="185"/>
      <c r="F10" s="185"/>
      <c r="G10" s="185"/>
      <c r="H10" s="185"/>
    </row>
    <row r="11" spans="1:8" ht="12.75">
      <c r="A11" s="5"/>
      <c r="B11" s="5"/>
      <c r="C11" s="5"/>
      <c r="D11" s="5"/>
      <c r="E11" s="5"/>
      <c r="F11" s="5"/>
      <c r="H11" s="5" t="s">
        <v>168</v>
      </c>
    </row>
    <row r="12" spans="1:8" s="39" customFormat="1" ht="30.75" customHeight="1">
      <c r="A12" s="23" t="s">
        <v>125</v>
      </c>
      <c r="B12" s="23" t="s">
        <v>137</v>
      </c>
      <c r="C12" s="23" t="s">
        <v>136</v>
      </c>
      <c r="D12" s="23" t="s">
        <v>127</v>
      </c>
      <c r="E12" s="23" t="s">
        <v>126</v>
      </c>
      <c r="F12" s="24" t="s">
        <v>43</v>
      </c>
      <c r="G12" s="24" t="s">
        <v>105</v>
      </c>
      <c r="H12" s="24" t="s">
        <v>593</v>
      </c>
    </row>
    <row r="13" spans="1:8" ht="13.5" customHeight="1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6">
        <v>6</v>
      </c>
      <c r="G13" s="16">
        <v>7</v>
      </c>
      <c r="H13" s="16">
        <v>8</v>
      </c>
    </row>
    <row r="14" spans="1:8" ht="93" customHeight="1">
      <c r="A14" s="64" t="s">
        <v>329</v>
      </c>
      <c r="B14" s="46" t="s">
        <v>239</v>
      </c>
      <c r="C14" s="46"/>
      <c r="D14" s="46"/>
      <c r="E14" s="46"/>
      <c r="F14" s="63">
        <f>F15</f>
        <v>0</v>
      </c>
      <c r="G14" s="63">
        <v>400</v>
      </c>
      <c r="H14" s="63">
        <v>400</v>
      </c>
    </row>
    <row r="15" spans="1:8" ht="36.75" customHeight="1">
      <c r="A15" s="21" t="s">
        <v>319</v>
      </c>
      <c r="B15" s="4" t="s">
        <v>321</v>
      </c>
      <c r="C15" s="4"/>
      <c r="D15" s="4"/>
      <c r="E15" s="4"/>
      <c r="F15" s="22">
        <f>F16</f>
        <v>0</v>
      </c>
      <c r="G15" s="22">
        <v>400</v>
      </c>
      <c r="H15" s="22">
        <v>400</v>
      </c>
    </row>
    <row r="16" spans="1:8" ht="100.5" customHeight="1">
      <c r="A16" s="11" t="s">
        <v>254</v>
      </c>
      <c r="B16" s="19" t="s">
        <v>327</v>
      </c>
      <c r="C16" s="19"/>
      <c r="D16" s="19"/>
      <c r="E16" s="19"/>
      <c r="F16" s="18">
        <f>F17</f>
        <v>0</v>
      </c>
      <c r="G16" s="18">
        <f>G17</f>
        <v>400</v>
      </c>
      <c r="H16" s="18">
        <f>H17</f>
        <v>400</v>
      </c>
    </row>
    <row r="17" spans="1:8" ht="53.25" customHeight="1">
      <c r="A17" s="27" t="s">
        <v>257</v>
      </c>
      <c r="B17" s="19" t="s">
        <v>328</v>
      </c>
      <c r="C17" s="19" t="s">
        <v>148</v>
      </c>
      <c r="D17" s="19" t="s">
        <v>135</v>
      </c>
      <c r="E17" s="19" t="s">
        <v>169</v>
      </c>
      <c r="F17" s="18">
        <f>'приложение 5'!G61</f>
        <v>0</v>
      </c>
      <c r="G17" s="18">
        <f>'приложение 5'!H61</f>
        <v>400</v>
      </c>
      <c r="H17" s="18">
        <f>'приложение 5'!I61</f>
        <v>400</v>
      </c>
    </row>
  </sheetData>
  <sheetProtection/>
  <mergeCells count="2">
    <mergeCell ref="A9:H9"/>
    <mergeCell ref="A10:H10"/>
  </mergeCells>
  <printOptions/>
  <pageMargins left="1.54" right="0.7480314960629921" top="0.984251968503937" bottom="0.984251968503937" header="0.5118110236220472" footer="0.5118110236220472"/>
  <pageSetup horizontalDpi="600" verticalDpi="600" orientation="portrait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1"/>
  <sheetViews>
    <sheetView view="pageBreakPreview" zoomScale="90" zoomScaleSheetLayoutView="90" zoomScalePageLayoutView="0" workbookViewId="0" topLeftCell="A7">
      <selection activeCell="H19" sqref="H19"/>
    </sheetView>
  </sheetViews>
  <sheetFormatPr defaultColWidth="9.00390625" defaultRowHeight="12.75"/>
  <cols>
    <col min="2" max="2" width="73.75390625" style="0" customWidth="1"/>
    <col min="3" max="3" width="19.625" style="0" customWidth="1"/>
    <col min="4" max="4" width="17.375" style="0" customWidth="1"/>
    <col min="5" max="5" width="16.375" style="0" customWidth="1"/>
    <col min="6" max="6" width="14.00390625" style="0" customWidth="1"/>
    <col min="7" max="8" width="13.125" style="0" customWidth="1"/>
  </cols>
  <sheetData>
    <row r="1" spans="2:5" ht="15">
      <c r="B1" s="30"/>
      <c r="C1" s="44" t="s">
        <v>503</v>
      </c>
      <c r="D1" s="41"/>
      <c r="E1" s="41">
        <f>'приложение 6'!H1</f>
        <v>0</v>
      </c>
    </row>
    <row r="2" spans="2:5" ht="15">
      <c r="B2" s="30"/>
      <c r="C2" s="44" t="s">
        <v>139</v>
      </c>
      <c r="D2" s="41"/>
      <c r="E2" s="41"/>
    </row>
    <row r="3" spans="2:5" ht="15">
      <c r="B3" s="30"/>
      <c r="C3" s="44" t="s">
        <v>140</v>
      </c>
      <c r="D3" s="41"/>
      <c r="E3" s="41"/>
    </row>
    <row r="4" spans="2:5" ht="15">
      <c r="B4" s="30"/>
      <c r="C4" s="44" t="s">
        <v>141</v>
      </c>
      <c r="D4" s="41"/>
      <c r="E4" s="41"/>
    </row>
    <row r="5" spans="2:5" ht="15">
      <c r="B5" s="30"/>
      <c r="C5" s="44" t="s">
        <v>142</v>
      </c>
      <c r="D5" s="41"/>
      <c r="E5" s="41"/>
    </row>
    <row r="6" spans="2:5" ht="15">
      <c r="B6" s="30"/>
      <c r="C6" s="44" t="str">
        <f>'приложение 6'!E6</f>
        <v>от "24" декабря 2021 года №67</v>
      </c>
      <c r="D6" s="41"/>
      <c r="E6" s="41"/>
    </row>
    <row r="7" spans="2:3" ht="12.75">
      <c r="B7" s="5"/>
      <c r="C7" s="5"/>
    </row>
    <row r="8" spans="2:3" ht="12.75">
      <c r="B8" s="5"/>
      <c r="C8" s="5"/>
    </row>
    <row r="9" spans="1:5" ht="28.5" customHeight="1">
      <c r="A9" s="184" t="s">
        <v>172</v>
      </c>
      <c r="B9" s="184"/>
      <c r="C9" s="184"/>
      <c r="D9" s="184"/>
      <c r="E9" s="184"/>
    </row>
    <row r="10" spans="1:5" ht="18.75">
      <c r="A10" s="184" t="str">
        <f>'приложение 6'!A10:H10</f>
        <v> на 2022 год и на плановый период 2023 и 2024 годов</v>
      </c>
      <c r="B10" s="184"/>
      <c r="C10" s="184"/>
      <c r="D10" s="184"/>
      <c r="E10" s="184"/>
    </row>
    <row r="11" spans="2:5" ht="12.75">
      <c r="B11" s="5"/>
      <c r="C11" s="5"/>
      <c r="D11" s="5"/>
      <c r="E11" s="5" t="s">
        <v>174</v>
      </c>
    </row>
    <row r="12" spans="1:5" ht="45" customHeight="1">
      <c r="A12" s="38"/>
      <c r="B12" s="23" t="s">
        <v>125</v>
      </c>
      <c r="C12" s="24" t="s">
        <v>43</v>
      </c>
      <c r="D12" s="24" t="s">
        <v>105</v>
      </c>
      <c r="E12" s="24" t="s">
        <v>593</v>
      </c>
    </row>
    <row r="13" spans="1:5" ht="13.5" customHeight="1">
      <c r="A13" s="23">
        <v>1</v>
      </c>
      <c r="B13" s="23">
        <v>2</v>
      </c>
      <c r="C13" s="24">
        <v>3</v>
      </c>
      <c r="D13" s="24">
        <v>4</v>
      </c>
      <c r="E13" s="24">
        <v>5</v>
      </c>
    </row>
    <row r="14" spans="1:8" ht="30.75" customHeight="1">
      <c r="A14" s="23"/>
      <c r="B14" s="65" t="s">
        <v>172</v>
      </c>
      <c r="C14" s="93">
        <f>C16</f>
        <v>79638.16</v>
      </c>
      <c r="D14" s="93">
        <f>D16</f>
        <v>75506.1</v>
      </c>
      <c r="E14" s="93">
        <f>E16</f>
        <v>76253.3</v>
      </c>
      <c r="F14" s="147">
        <f>'приложение 5'!G63</f>
        <v>79638.16</v>
      </c>
      <c r="G14" s="147">
        <f>'приложение 5'!H63</f>
        <v>75506.1</v>
      </c>
      <c r="H14" s="147">
        <f>'приложение 5'!I63</f>
        <v>76253.3</v>
      </c>
    </row>
    <row r="15" spans="1:5" ht="13.5" customHeight="1">
      <c r="A15" s="23"/>
      <c r="B15" s="28" t="s">
        <v>173</v>
      </c>
      <c r="C15" s="94"/>
      <c r="D15" s="94"/>
      <c r="E15" s="94"/>
    </row>
    <row r="16" spans="1:8" ht="61.5" customHeight="1">
      <c r="A16" s="160" t="str">
        <f>'приложение 5'!A62</f>
        <v>2.</v>
      </c>
      <c r="B16" s="26" t="str">
        <f>'приложение 5'!B62</f>
        <v>Муниципальная программа «Обеспечение доступным и комфортным жильем и коммунальными услугами населения городского поселения город Бобров»</v>
      </c>
      <c r="C16" s="95">
        <f>C17</f>
        <v>79638.16</v>
      </c>
      <c r="D16" s="95">
        <f>D17</f>
        <v>75506.1</v>
      </c>
      <c r="E16" s="95">
        <f>E17</f>
        <v>76253.3</v>
      </c>
      <c r="F16" s="147">
        <f>F14-C14</f>
        <v>0</v>
      </c>
      <c r="G16" s="147">
        <f>G14-D14</f>
        <v>0</v>
      </c>
      <c r="H16" s="147">
        <f>H14-E14</f>
        <v>0</v>
      </c>
    </row>
    <row r="17" spans="1:5" ht="34.5" customHeight="1">
      <c r="A17" s="160" t="str">
        <f>'приложение 5'!A63</f>
        <v>2.1.</v>
      </c>
      <c r="B17" s="26" t="str">
        <f>'приложение 5'!B63</f>
        <v>Подпрограмма «Развитие дорожного хозяйства городского поселения город Бобров»  </v>
      </c>
      <c r="C17" s="96">
        <f>'приложение 5'!G63</f>
        <v>79638.16</v>
      </c>
      <c r="D17" s="96">
        <f>'приложение 5'!H63</f>
        <v>75506.1</v>
      </c>
      <c r="E17" s="96">
        <f>'приложение 5'!I63</f>
        <v>76253.3</v>
      </c>
    </row>
    <row r="18" spans="1:5" ht="45" customHeight="1">
      <c r="A18" s="160" t="str">
        <f>'приложение 5'!A64</f>
        <v>2.1.2.</v>
      </c>
      <c r="B18" s="26" t="str">
        <f>'приложение 5'!B64</f>
        <v>Основное мероприятие «Развитие сети автомобильных дорог общего пользования»</v>
      </c>
      <c r="C18" s="96">
        <f>'приложение 5'!G64</f>
        <v>79638.16</v>
      </c>
      <c r="D18" s="96">
        <f>'приложение 5'!H64</f>
        <v>75506.1</v>
      </c>
      <c r="E18" s="96">
        <f>'приложение 5'!I64</f>
        <v>76253.3</v>
      </c>
    </row>
    <row r="19" spans="1:5" ht="47.25" customHeight="1">
      <c r="A19" s="23"/>
      <c r="B19" s="26" t="str">
        <f>'приложение 5'!B65</f>
        <v>Расходы на капитальный ремонт и ремонт автомобильных дорог общего пользования местного значения (закупка товаров, работ и услуг для госуд-х (муниципальных) нужд)</v>
      </c>
      <c r="C19" s="96">
        <f>'приложение 5'!G65</f>
        <v>44941.33</v>
      </c>
      <c r="D19" s="96">
        <f>'приложение 5'!H65</f>
        <v>44417.6</v>
      </c>
      <c r="E19" s="96">
        <f>'приложение 5'!I65</f>
        <v>44417.6</v>
      </c>
    </row>
    <row r="20" spans="1:5" ht="31.5">
      <c r="A20" s="66"/>
      <c r="B20" s="26" t="str">
        <f>'приложение 5'!B67</f>
        <v>Мероприятия по развитию сети автомобильных дорог местного значения поселения (Иные бюджетные ассигнования)</v>
      </c>
      <c r="C20" s="97">
        <f>'приложение 5'!G67</f>
        <v>33704.4</v>
      </c>
      <c r="D20" s="97">
        <f>'приложение 5'!H67</f>
        <v>31088.5</v>
      </c>
      <c r="E20" s="97">
        <f>'приложение 5'!I67</f>
        <v>31835.7</v>
      </c>
    </row>
    <row r="21" spans="1:5" ht="47.25" hidden="1">
      <c r="A21" s="66"/>
      <c r="B21" s="67" t="s">
        <v>547</v>
      </c>
      <c r="C21" s="109">
        <v>0</v>
      </c>
      <c r="D21" s="109">
        <f>'приложение 5'!H65</f>
        <v>44417.6</v>
      </c>
      <c r="E21" s="109">
        <f>'приложение 5'!I65</f>
        <v>44417.6</v>
      </c>
    </row>
  </sheetData>
  <sheetProtection/>
  <mergeCells count="2">
    <mergeCell ref="A9:E9"/>
    <mergeCell ref="A10:E10"/>
  </mergeCells>
  <printOptions/>
  <pageMargins left="1.1023622047244095" right="0.7480314960629921" top="0.984251968503937" bottom="0.984251968503937" header="0.5118110236220472" footer="0.5118110236220472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1"/>
  <sheetViews>
    <sheetView view="pageBreakPreview" zoomScale="130" zoomScaleSheetLayoutView="130" zoomScalePageLayoutView="0" workbookViewId="0" topLeftCell="A7">
      <selection activeCell="G3" sqref="G3"/>
    </sheetView>
  </sheetViews>
  <sheetFormatPr defaultColWidth="9.00390625" defaultRowHeight="12.75"/>
  <cols>
    <col min="1" max="1" width="4.875" style="0" customWidth="1"/>
    <col min="2" max="2" width="55.75390625" style="0" customWidth="1"/>
    <col min="3" max="3" width="17.375" style="0" customWidth="1"/>
    <col min="4" max="4" width="18.125" style="0" customWidth="1"/>
    <col min="5" max="5" width="17.375" style="0" customWidth="1"/>
  </cols>
  <sheetData>
    <row r="1" spans="3:5" ht="15">
      <c r="C1" s="187" t="s">
        <v>512</v>
      </c>
      <c r="D1" s="187"/>
      <c r="E1" s="62">
        <f>'приложение 7'!E1</f>
        <v>0</v>
      </c>
    </row>
    <row r="2" spans="3:5" ht="15">
      <c r="C2" s="187" t="s">
        <v>139</v>
      </c>
      <c r="D2" s="187"/>
      <c r="E2" s="62"/>
    </row>
    <row r="3" spans="3:4" ht="15">
      <c r="C3" s="187" t="s">
        <v>140</v>
      </c>
      <c r="D3" s="187"/>
    </row>
    <row r="4" spans="1:4" ht="15.75">
      <c r="A4" s="8"/>
      <c r="B4" s="8"/>
      <c r="C4" s="187" t="s">
        <v>141</v>
      </c>
      <c r="D4" s="187"/>
    </row>
    <row r="5" spans="1:4" ht="15.75">
      <c r="A5" s="8"/>
      <c r="B5" s="8"/>
      <c r="C5" s="187" t="s">
        <v>142</v>
      </c>
      <c r="D5" s="187"/>
    </row>
    <row r="6" spans="1:4" ht="15.75">
      <c r="A6" s="8"/>
      <c r="B6" s="8"/>
      <c r="C6" s="187" t="str">
        <f>'приложение 7'!C6</f>
        <v>от "24" декабря 2021 года №67</v>
      </c>
      <c r="D6" s="187"/>
    </row>
    <row r="7" spans="1:5" ht="54" customHeight="1">
      <c r="A7" s="186" t="s">
        <v>13</v>
      </c>
      <c r="B7" s="186"/>
      <c r="C7" s="186"/>
      <c r="D7" s="186"/>
      <c r="E7" s="186"/>
    </row>
    <row r="8" spans="1:5" ht="15.75">
      <c r="A8" s="186" t="str">
        <f>'приложение 5'!A10:I10</f>
        <v> на 2022 год и на плановый период 2023 и 2024 годов</v>
      </c>
      <c r="B8" s="186"/>
      <c r="C8" s="186"/>
      <c r="D8" s="186"/>
      <c r="E8" s="186"/>
    </row>
    <row r="9" spans="1:5" ht="15.75">
      <c r="A9" s="8"/>
      <c r="B9" s="8"/>
      <c r="C9" s="8"/>
      <c r="E9" s="5" t="s">
        <v>174</v>
      </c>
    </row>
    <row r="10" spans="1:5" ht="15.75">
      <c r="A10" s="24" t="s">
        <v>192</v>
      </c>
      <c r="B10" s="24" t="s">
        <v>199</v>
      </c>
      <c r="C10" s="24" t="s">
        <v>43</v>
      </c>
      <c r="D10" s="24" t="s">
        <v>105</v>
      </c>
      <c r="E10" s="24" t="s">
        <v>593</v>
      </c>
    </row>
    <row r="11" spans="1:5" ht="15.75">
      <c r="A11" s="24">
        <v>1</v>
      </c>
      <c r="B11" s="24">
        <v>2</v>
      </c>
      <c r="C11" s="24">
        <v>3</v>
      </c>
      <c r="D11" s="24">
        <v>4</v>
      </c>
      <c r="E11" s="24">
        <v>5</v>
      </c>
    </row>
    <row r="12" spans="1:5" ht="31.5">
      <c r="A12" s="29">
        <v>1</v>
      </c>
      <c r="B12" s="21" t="s">
        <v>194</v>
      </c>
      <c r="C12" s="94">
        <f>C14-(-C13)</f>
        <v>36419.299999999996</v>
      </c>
      <c r="D12" s="94">
        <f>D14-(-D13)</f>
        <v>-9104.8</v>
      </c>
      <c r="E12" s="94">
        <f>E14-(-E13)</f>
        <v>-9104.8</v>
      </c>
    </row>
    <row r="13" spans="1:5" ht="15.75">
      <c r="A13" s="29"/>
      <c r="B13" s="21" t="s">
        <v>195</v>
      </c>
      <c r="C13" s="94">
        <v>38336.1</v>
      </c>
      <c r="D13" s="94">
        <v>0</v>
      </c>
      <c r="E13" s="94">
        <v>0</v>
      </c>
    </row>
    <row r="14" spans="1:5" ht="15.75">
      <c r="A14" s="29"/>
      <c r="B14" s="21" t="s">
        <v>196</v>
      </c>
      <c r="C14" s="94">
        <v>-1916.8</v>
      </c>
      <c r="D14" s="94">
        <v>-9104.8</v>
      </c>
      <c r="E14" s="94">
        <v>-9104.8</v>
      </c>
    </row>
    <row r="15" spans="1:5" ht="15.75">
      <c r="A15" s="29"/>
      <c r="B15" s="21" t="s">
        <v>197</v>
      </c>
      <c r="C15" s="94">
        <v>0</v>
      </c>
      <c r="D15" s="94">
        <v>0</v>
      </c>
      <c r="E15" s="94">
        <v>0</v>
      </c>
    </row>
    <row r="16" spans="1:5" ht="31.5">
      <c r="A16" s="29">
        <v>2</v>
      </c>
      <c r="B16" s="21" t="s">
        <v>198</v>
      </c>
      <c r="C16" s="94">
        <v>0</v>
      </c>
      <c r="D16" s="94">
        <v>0</v>
      </c>
      <c r="E16" s="94">
        <v>0</v>
      </c>
    </row>
    <row r="17" spans="1:5" ht="15.75">
      <c r="A17" s="29"/>
      <c r="B17" s="21" t="s">
        <v>195</v>
      </c>
      <c r="C17" s="94">
        <v>0</v>
      </c>
      <c r="D17" s="94">
        <v>0</v>
      </c>
      <c r="E17" s="94">
        <v>0</v>
      </c>
    </row>
    <row r="18" spans="1:5" ht="15.75">
      <c r="A18" s="29"/>
      <c r="B18" s="21" t="s">
        <v>193</v>
      </c>
      <c r="C18" s="94">
        <v>0</v>
      </c>
      <c r="D18" s="94">
        <v>0</v>
      </c>
      <c r="E18" s="94">
        <v>0</v>
      </c>
    </row>
    <row r="19" spans="1:5" ht="47.25">
      <c r="A19" s="29">
        <v>3</v>
      </c>
      <c r="B19" s="21" t="s">
        <v>200</v>
      </c>
      <c r="C19" s="94">
        <f>C21-(-C20)</f>
        <v>0</v>
      </c>
      <c r="D19" s="94">
        <f>D21-D20</f>
        <v>0</v>
      </c>
      <c r="E19" s="94">
        <v>0</v>
      </c>
    </row>
    <row r="20" spans="1:5" ht="15.75">
      <c r="A20" s="29"/>
      <c r="B20" s="21" t="s">
        <v>195</v>
      </c>
      <c r="C20" s="94">
        <v>0</v>
      </c>
      <c r="D20" s="94">
        <v>0</v>
      </c>
      <c r="E20" s="94">
        <v>0</v>
      </c>
    </row>
    <row r="21" spans="1:5" ht="15.75">
      <c r="A21" s="29"/>
      <c r="B21" s="21" t="s">
        <v>193</v>
      </c>
      <c r="C21" s="94">
        <v>0</v>
      </c>
      <c r="D21" s="94">
        <v>0</v>
      </c>
      <c r="E21" s="94">
        <v>0</v>
      </c>
    </row>
  </sheetData>
  <sheetProtection/>
  <mergeCells count="8">
    <mergeCell ref="A8:E8"/>
    <mergeCell ref="A7:E7"/>
    <mergeCell ref="C1:D1"/>
    <mergeCell ref="C2:D2"/>
    <mergeCell ref="C3:D3"/>
    <mergeCell ref="C4:D4"/>
    <mergeCell ref="C5:D5"/>
    <mergeCell ref="C6:D6"/>
  </mergeCells>
  <printOptions/>
  <pageMargins left="1.0236220472440944" right="0.7086614173228347" top="0.7480314960629921" bottom="0.7480314960629921" header="0.31496062992125984" footer="0.31496062992125984"/>
  <pageSetup horizontalDpi="600" verticalDpi="600" orientation="portrait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I9:K16"/>
  <sheetViews>
    <sheetView zoomScalePageLayoutView="0" workbookViewId="0" topLeftCell="A1">
      <selection activeCell="K14" sqref="K14:K16"/>
    </sheetView>
  </sheetViews>
  <sheetFormatPr defaultColWidth="9.00390625" defaultRowHeight="12.75"/>
  <cols>
    <col min="9" max="9" width="20.375" style="0" bestFit="1" customWidth="1"/>
    <col min="11" max="11" width="15.625" style="0" bestFit="1" customWidth="1"/>
  </cols>
  <sheetData>
    <row r="9" ht="12.75">
      <c r="K9" s="117">
        <v>45937170.5</v>
      </c>
    </row>
    <row r="11" ht="12.75">
      <c r="K11" s="118">
        <f>I14/K9</f>
        <v>0.2959949503202423</v>
      </c>
    </row>
    <row r="13" ht="12.75">
      <c r="I13" s="117">
        <v>66294600</v>
      </c>
    </row>
    <row r="14" spans="9:11" ht="18.75">
      <c r="I14" s="116">
        <v>13597170.5</v>
      </c>
      <c r="K14">
        <v>11823.308</v>
      </c>
    </row>
    <row r="15" ht="12.75">
      <c r="K15">
        <v>1113.8625</v>
      </c>
    </row>
    <row r="16" spans="9:11" ht="12.75">
      <c r="I16" s="117">
        <v>79891770.5</v>
      </c>
      <c r="K16">
        <v>660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68"/>
  <sheetViews>
    <sheetView view="pageBreakPreview" zoomScale="115" zoomScaleSheetLayoutView="115" workbookViewId="0" topLeftCell="A10">
      <selection activeCell="E14" sqref="E14"/>
    </sheetView>
  </sheetViews>
  <sheetFormatPr defaultColWidth="9.00390625" defaultRowHeight="12.75"/>
  <cols>
    <col min="1" max="1" width="33.75390625" style="0" customWidth="1"/>
    <col min="2" max="2" width="55.625" style="0" customWidth="1"/>
    <col min="3" max="3" width="20.00390625" style="0" customWidth="1"/>
    <col min="4" max="4" width="17.625" style="0" customWidth="1"/>
    <col min="5" max="5" width="17.875" style="0" customWidth="1"/>
    <col min="6" max="6" width="13.125" style="0" bestFit="1" customWidth="1"/>
    <col min="7" max="11" width="10.25390625" style="0" bestFit="1" customWidth="1"/>
  </cols>
  <sheetData>
    <row r="1" spans="1:3" ht="15">
      <c r="A1" s="1"/>
      <c r="B1" s="43"/>
      <c r="C1" s="43" t="s">
        <v>115</v>
      </c>
    </row>
    <row r="2" spans="1:3" ht="15">
      <c r="A2" s="1"/>
      <c r="B2" s="43"/>
      <c r="C2" s="43" t="s">
        <v>139</v>
      </c>
    </row>
    <row r="3" spans="1:3" ht="15">
      <c r="A3" s="1"/>
      <c r="B3" s="43"/>
      <c r="C3" s="43" t="s">
        <v>140</v>
      </c>
    </row>
    <row r="4" spans="1:3" ht="15">
      <c r="A4" s="1"/>
      <c r="B4" s="43"/>
      <c r="C4" s="43" t="s">
        <v>141</v>
      </c>
    </row>
    <row r="5" spans="1:3" ht="15">
      <c r="A5" s="1"/>
      <c r="B5" s="43"/>
      <c r="C5" s="43" t="s">
        <v>142</v>
      </c>
    </row>
    <row r="6" spans="1:3" ht="15">
      <c r="A6" s="1"/>
      <c r="B6" s="43"/>
      <c r="C6" s="43" t="str">
        <f>'приложение 1'!D6</f>
        <v>от "24" декабря 2021 года №67</v>
      </c>
    </row>
    <row r="7" spans="1:2" ht="12.75">
      <c r="A7" s="1"/>
      <c r="B7" s="1"/>
    </row>
    <row r="8" spans="1:2" ht="12.75">
      <c r="A8" s="1"/>
      <c r="B8" s="1"/>
    </row>
    <row r="9" spans="1:5" ht="61.5" customHeight="1">
      <c r="A9" s="176" t="s">
        <v>44</v>
      </c>
      <c r="B9" s="176"/>
      <c r="C9" s="176"/>
      <c r="D9" s="176"/>
      <c r="E9" s="176"/>
    </row>
    <row r="10" spans="1:5" ht="21.75" customHeight="1">
      <c r="A10" s="176" t="str">
        <f>'приложение 1'!A10:E10</f>
        <v> на 2022 год и на плановый период 2023 и 2024 годов</v>
      </c>
      <c r="B10" s="176"/>
      <c r="C10" s="176"/>
      <c r="D10" s="176"/>
      <c r="E10" s="176"/>
    </row>
    <row r="11" spans="1:5" ht="18.75">
      <c r="A11" s="70"/>
      <c r="B11" s="84"/>
      <c r="C11" s="84"/>
      <c r="D11" s="84" t="s">
        <v>387</v>
      </c>
      <c r="E11" s="71" t="s">
        <v>435</v>
      </c>
    </row>
    <row r="12" spans="1:8" ht="35.25" customHeight="1">
      <c r="A12" s="68" t="s">
        <v>385</v>
      </c>
      <c r="B12" s="68" t="s">
        <v>386</v>
      </c>
      <c r="C12" s="68" t="s">
        <v>43</v>
      </c>
      <c r="D12" s="68" t="s">
        <v>105</v>
      </c>
      <c r="E12" s="68" t="s">
        <v>593</v>
      </c>
      <c r="F12" s="147">
        <f>F14</f>
        <v>212579.6</v>
      </c>
      <c r="G12" s="147">
        <f>G14-F15</f>
        <v>183505.3</v>
      </c>
      <c r="H12" s="147">
        <f>H14-H15</f>
        <v>164941.06</v>
      </c>
    </row>
    <row r="13" spans="1:8" ht="18.75">
      <c r="A13" s="50">
        <v>1</v>
      </c>
      <c r="B13" s="50">
        <v>2</v>
      </c>
      <c r="C13" s="50">
        <v>3</v>
      </c>
      <c r="D13" s="50">
        <v>4</v>
      </c>
      <c r="E13" s="50">
        <v>5</v>
      </c>
      <c r="F13" s="147">
        <f>C14-F14</f>
        <v>175955.39999999994</v>
      </c>
      <c r="G13" s="147">
        <f>D14-G14</f>
        <v>11240.600000000006</v>
      </c>
      <c r="H13" s="147">
        <f>E14-H14</f>
        <v>-434.69999999998254</v>
      </c>
    </row>
    <row r="14" spans="1:8" ht="18.75">
      <c r="A14" s="77" t="s">
        <v>395</v>
      </c>
      <c r="B14" s="69" t="s">
        <v>128</v>
      </c>
      <c r="C14" s="111">
        <f>C15+C54</f>
        <v>388534.99999999994</v>
      </c>
      <c r="D14" s="111">
        <f>D15+D54</f>
        <v>194745.9</v>
      </c>
      <c r="E14" s="111">
        <f>E15+E54</f>
        <v>170131.6</v>
      </c>
      <c r="F14" s="147">
        <v>212579.6</v>
      </c>
      <c r="G14" s="147">
        <v>183505.3</v>
      </c>
      <c r="H14" s="147">
        <v>170566.3</v>
      </c>
    </row>
    <row r="15" spans="1:11" ht="22.5" customHeight="1">
      <c r="A15" s="76" t="s">
        <v>394</v>
      </c>
      <c r="B15" s="74" t="s">
        <v>430</v>
      </c>
      <c r="C15" s="112">
        <f>C16+C24+C28+C30+C32+C37+C41+C45+C50+C52</f>
        <v>107049.29999999999</v>
      </c>
      <c r="D15" s="112">
        <f>D16+D24+D28+D30+D32+D37+D41+D45+D50+D52</f>
        <v>108992.4</v>
      </c>
      <c r="E15" s="112">
        <f>E16+E24+E28+E30+E32+E37+E41+E45+E50+E52</f>
        <v>112504.8</v>
      </c>
      <c r="F15" s="154"/>
      <c r="G15" s="154">
        <f>D15*2.5%</f>
        <v>2724.81</v>
      </c>
      <c r="H15" s="154">
        <f>E15*5%</f>
        <v>5625.240000000001</v>
      </c>
      <c r="I15" s="147">
        <v>107049.3</v>
      </c>
      <c r="J15" s="147">
        <v>108992.4</v>
      </c>
      <c r="K15" s="147">
        <v>112504.8</v>
      </c>
    </row>
    <row r="16" spans="1:11" ht="25.5" customHeight="1">
      <c r="A16" s="76" t="s">
        <v>388</v>
      </c>
      <c r="B16" s="76" t="s">
        <v>393</v>
      </c>
      <c r="C16" s="113">
        <f>C17+C18+C19+C20+C21+C22+C23</f>
        <v>45796.2</v>
      </c>
      <c r="D16" s="113">
        <f>D17+D18+D19+D20+D21+D22</f>
        <v>48452.4</v>
      </c>
      <c r="E16" s="113">
        <f>E17+E18+E19+E20+E21+E22</f>
        <v>51262.6</v>
      </c>
      <c r="I16" s="147">
        <f>C15-I15</f>
        <v>0</v>
      </c>
      <c r="J16" s="147">
        <f>D15-J15</f>
        <v>0</v>
      </c>
      <c r="K16" s="147">
        <f>E15-K15</f>
        <v>0</v>
      </c>
    </row>
    <row r="17" spans="1:5" ht="112.5" customHeight="1">
      <c r="A17" s="72" t="s">
        <v>389</v>
      </c>
      <c r="B17" s="72" t="s">
        <v>431</v>
      </c>
      <c r="C17" s="113">
        <v>44246.2</v>
      </c>
      <c r="D17" s="113">
        <v>47672.4</v>
      </c>
      <c r="E17" s="113">
        <v>50442.6</v>
      </c>
    </row>
    <row r="18" spans="1:5" ht="165.75" customHeight="1">
      <c r="A18" s="73" t="s">
        <v>390</v>
      </c>
      <c r="B18" s="73" t="s">
        <v>432</v>
      </c>
      <c r="C18" s="113">
        <v>600</v>
      </c>
      <c r="D18" s="113">
        <v>620</v>
      </c>
      <c r="E18" s="113">
        <v>650</v>
      </c>
    </row>
    <row r="19" spans="1:5" ht="75">
      <c r="A19" s="73" t="s">
        <v>391</v>
      </c>
      <c r="B19" s="73" t="s">
        <v>433</v>
      </c>
      <c r="C19" s="113">
        <v>150</v>
      </c>
      <c r="D19" s="113">
        <v>160</v>
      </c>
      <c r="E19" s="113">
        <v>170</v>
      </c>
    </row>
    <row r="20" spans="1:5" ht="150" hidden="1">
      <c r="A20" s="73" t="s">
        <v>392</v>
      </c>
      <c r="B20" s="73" t="s">
        <v>434</v>
      </c>
      <c r="C20" s="113">
        <v>0</v>
      </c>
      <c r="D20" s="113">
        <v>0</v>
      </c>
      <c r="E20" s="113">
        <v>0</v>
      </c>
    </row>
    <row r="21" spans="1:5" ht="150" hidden="1">
      <c r="A21" s="73" t="s">
        <v>38</v>
      </c>
      <c r="B21" s="73" t="s">
        <v>39</v>
      </c>
      <c r="C21" s="113">
        <v>0</v>
      </c>
      <c r="D21" s="113">
        <v>0</v>
      </c>
      <c r="E21" s="113">
        <v>0</v>
      </c>
    </row>
    <row r="22" spans="1:5" ht="147" customHeight="1" hidden="1">
      <c r="A22" s="73" t="s">
        <v>569</v>
      </c>
      <c r="B22" s="73" t="s">
        <v>570</v>
      </c>
      <c r="C22" s="113">
        <v>0</v>
      </c>
      <c r="D22" s="113">
        <v>0</v>
      </c>
      <c r="E22" s="113">
        <v>0</v>
      </c>
    </row>
    <row r="23" spans="1:5" ht="147" customHeight="1">
      <c r="A23" s="73" t="s">
        <v>569</v>
      </c>
      <c r="B23" s="73" t="s">
        <v>570</v>
      </c>
      <c r="C23" s="113">
        <v>800</v>
      </c>
      <c r="D23" s="113"/>
      <c r="E23" s="113"/>
    </row>
    <row r="24" spans="1:8" ht="56.25">
      <c r="A24" s="73" t="s">
        <v>412</v>
      </c>
      <c r="B24" s="73" t="s">
        <v>396</v>
      </c>
      <c r="C24" s="113">
        <f>C25+C26+C27</f>
        <v>13454.099999999999</v>
      </c>
      <c r="D24" s="113">
        <f>D25+D26+D27</f>
        <v>13791</v>
      </c>
      <c r="E24" s="113">
        <f>E25+E26+E27</f>
        <v>14538.2</v>
      </c>
      <c r="F24">
        <v>13454.1</v>
      </c>
      <c r="G24">
        <v>13791</v>
      </c>
      <c r="H24">
        <v>14538.2</v>
      </c>
    </row>
    <row r="25" spans="1:8" ht="112.5">
      <c r="A25" s="73" t="s">
        <v>413</v>
      </c>
      <c r="B25" s="74" t="s">
        <v>380</v>
      </c>
      <c r="C25" s="113">
        <v>5341.2</v>
      </c>
      <c r="D25" s="113">
        <v>5475</v>
      </c>
      <c r="E25" s="113">
        <v>5771.7</v>
      </c>
      <c r="F25" s="127">
        <f>C24-F24</f>
        <v>0</v>
      </c>
      <c r="G25" s="127">
        <f>D24-G24</f>
        <v>0</v>
      </c>
      <c r="H25" s="127">
        <f>E24-H24</f>
        <v>0</v>
      </c>
    </row>
    <row r="26" spans="1:5" ht="150">
      <c r="A26" s="73" t="s">
        <v>414</v>
      </c>
      <c r="B26" s="74" t="s">
        <v>381</v>
      </c>
      <c r="C26" s="113">
        <v>40.4</v>
      </c>
      <c r="D26" s="113">
        <v>41.4</v>
      </c>
      <c r="E26" s="113">
        <v>43.6</v>
      </c>
    </row>
    <row r="27" spans="1:5" ht="112.5" customHeight="1">
      <c r="A27" s="73" t="s">
        <v>415</v>
      </c>
      <c r="B27" s="74" t="s">
        <v>382</v>
      </c>
      <c r="C27" s="113">
        <v>8072.5</v>
      </c>
      <c r="D27" s="113">
        <v>8274.6</v>
      </c>
      <c r="E27" s="113">
        <v>8722.9</v>
      </c>
    </row>
    <row r="28" spans="1:5" ht="18.75">
      <c r="A28" s="73" t="s">
        <v>416</v>
      </c>
      <c r="B28" s="73" t="s">
        <v>397</v>
      </c>
      <c r="C28" s="113">
        <f>C29</f>
        <v>890</v>
      </c>
      <c r="D28" s="113">
        <f>D29</f>
        <v>890</v>
      </c>
      <c r="E28" s="113">
        <f>E29</f>
        <v>890</v>
      </c>
    </row>
    <row r="29" spans="1:5" ht="18.75">
      <c r="A29" s="73" t="s">
        <v>417</v>
      </c>
      <c r="B29" s="73" t="s">
        <v>397</v>
      </c>
      <c r="C29" s="113">
        <v>890</v>
      </c>
      <c r="D29" s="113">
        <v>890</v>
      </c>
      <c r="E29" s="113">
        <v>890</v>
      </c>
    </row>
    <row r="30" spans="1:5" ht="26.25" customHeight="1">
      <c r="A30" s="73" t="s">
        <v>440</v>
      </c>
      <c r="B30" s="74" t="s">
        <v>182</v>
      </c>
      <c r="C30" s="113">
        <f>C31</f>
        <v>3900</v>
      </c>
      <c r="D30" s="113">
        <f>D31</f>
        <v>3900</v>
      </c>
      <c r="E30" s="113">
        <f>E31</f>
        <v>3900</v>
      </c>
    </row>
    <row r="31" spans="1:10" ht="75">
      <c r="A31" s="73" t="s">
        <v>418</v>
      </c>
      <c r="B31" s="73" t="s">
        <v>398</v>
      </c>
      <c r="C31" s="113">
        <v>3900</v>
      </c>
      <c r="D31" s="113">
        <v>3900</v>
      </c>
      <c r="E31" s="113">
        <v>3900</v>
      </c>
      <c r="H31" s="152" t="s">
        <v>608</v>
      </c>
      <c r="I31" s="152"/>
      <c r="J31" s="152"/>
    </row>
    <row r="32" spans="1:10" ht="18.75">
      <c r="A32" s="73" t="s">
        <v>419</v>
      </c>
      <c r="B32" s="73" t="s">
        <v>399</v>
      </c>
      <c r="C32" s="113">
        <f>C33+C35</f>
        <v>34595</v>
      </c>
      <c r="D32" s="113">
        <f>D33+D35</f>
        <v>34595</v>
      </c>
      <c r="E32" s="113">
        <f>E33+E35</f>
        <v>34595</v>
      </c>
      <c r="H32" s="152">
        <v>2022</v>
      </c>
      <c r="I32" s="152">
        <v>2023</v>
      </c>
      <c r="J32" s="152">
        <v>2024</v>
      </c>
    </row>
    <row r="33" spans="1:10" ht="18.75">
      <c r="A33" s="73" t="s">
        <v>420</v>
      </c>
      <c r="B33" s="73" t="s">
        <v>400</v>
      </c>
      <c r="C33" s="113">
        <f>C34</f>
        <v>22730</v>
      </c>
      <c r="D33" s="113">
        <f>D34</f>
        <v>22730</v>
      </c>
      <c r="E33" s="113">
        <f>E34</f>
        <v>22730</v>
      </c>
      <c r="H33" s="153">
        <f>C32*50%+C24</f>
        <v>30751.6</v>
      </c>
      <c r="I33" s="153">
        <f>D32*50%+D24</f>
        <v>31088.5</v>
      </c>
      <c r="J33" s="153">
        <f>E32*50%+E24</f>
        <v>31835.7</v>
      </c>
    </row>
    <row r="34" spans="1:5" ht="56.25">
      <c r="A34" s="73" t="s">
        <v>421</v>
      </c>
      <c r="B34" s="73" t="s">
        <v>401</v>
      </c>
      <c r="C34" s="113">
        <v>22730</v>
      </c>
      <c r="D34" s="113">
        <v>22730</v>
      </c>
      <c r="E34" s="113">
        <v>22730</v>
      </c>
    </row>
    <row r="35" spans="1:5" ht="18.75">
      <c r="A35" s="73" t="s">
        <v>422</v>
      </c>
      <c r="B35" s="73" t="s">
        <v>402</v>
      </c>
      <c r="C35" s="113">
        <f>C36</f>
        <v>11865</v>
      </c>
      <c r="D35" s="113">
        <f>D36</f>
        <v>11865</v>
      </c>
      <c r="E35" s="113">
        <f>E36</f>
        <v>11865</v>
      </c>
    </row>
    <row r="36" spans="1:5" ht="75">
      <c r="A36" s="73" t="s">
        <v>423</v>
      </c>
      <c r="B36" s="73" t="s">
        <v>403</v>
      </c>
      <c r="C36" s="113">
        <v>11865</v>
      </c>
      <c r="D36" s="113">
        <v>11865</v>
      </c>
      <c r="E36" s="113">
        <v>11865</v>
      </c>
    </row>
    <row r="37" spans="1:5" ht="56.25">
      <c r="A37" s="73" t="s">
        <v>436</v>
      </c>
      <c r="B37" s="73" t="s">
        <v>404</v>
      </c>
      <c r="C37" s="113">
        <f>C38+C39+C40</f>
        <v>6864</v>
      </c>
      <c r="D37" s="113">
        <f>D38+D39+D40</f>
        <v>6864</v>
      </c>
      <c r="E37" s="113">
        <f>E38+E39+E40</f>
        <v>6864</v>
      </c>
    </row>
    <row r="38" spans="1:5" ht="131.25">
      <c r="A38" s="73" t="s">
        <v>424</v>
      </c>
      <c r="B38" s="73" t="s">
        <v>438</v>
      </c>
      <c r="C38" s="113">
        <v>6044</v>
      </c>
      <c r="D38" s="113">
        <v>6044</v>
      </c>
      <c r="E38" s="113">
        <v>6044</v>
      </c>
    </row>
    <row r="39" spans="1:5" ht="131.25" hidden="1">
      <c r="A39" s="73" t="s">
        <v>425</v>
      </c>
      <c r="B39" s="73" t="s">
        <v>405</v>
      </c>
      <c r="C39" s="113">
        <v>0</v>
      </c>
      <c r="D39" s="113">
        <v>0</v>
      </c>
      <c r="E39" s="113">
        <v>0</v>
      </c>
    </row>
    <row r="40" spans="1:5" ht="131.25">
      <c r="A40" s="73" t="s">
        <v>426</v>
      </c>
      <c r="B40" s="73" t="s">
        <v>214</v>
      </c>
      <c r="C40" s="113">
        <v>820</v>
      </c>
      <c r="D40" s="113">
        <v>820</v>
      </c>
      <c r="E40" s="113">
        <v>820</v>
      </c>
    </row>
    <row r="41" spans="1:5" ht="37.5">
      <c r="A41" s="73" t="s">
        <v>437</v>
      </c>
      <c r="B41" s="73" t="s">
        <v>406</v>
      </c>
      <c r="C41" s="113">
        <f>C42+C43+C44</f>
        <v>1500</v>
      </c>
      <c r="D41" s="113">
        <f>D42+D43</f>
        <v>450</v>
      </c>
      <c r="E41" s="113">
        <f>E42+E43</f>
        <v>400</v>
      </c>
    </row>
    <row r="42" spans="1:5" ht="131.25">
      <c r="A42" s="73" t="s">
        <v>551</v>
      </c>
      <c r="B42" s="73" t="s">
        <v>550</v>
      </c>
      <c r="C42" s="113">
        <v>1000</v>
      </c>
      <c r="D42" s="113">
        <v>0</v>
      </c>
      <c r="E42" s="113">
        <v>0</v>
      </c>
    </row>
    <row r="43" spans="1:5" ht="75">
      <c r="A43" s="73" t="s">
        <v>427</v>
      </c>
      <c r="B43" s="73" t="s">
        <v>407</v>
      </c>
      <c r="C43" s="113">
        <v>500</v>
      </c>
      <c r="D43" s="113">
        <v>450</v>
      </c>
      <c r="E43" s="113">
        <v>400</v>
      </c>
    </row>
    <row r="44" spans="1:5" ht="93.75">
      <c r="A44" s="73" t="s">
        <v>27</v>
      </c>
      <c r="B44" s="73" t="s">
        <v>220</v>
      </c>
      <c r="C44" s="113">
        <v>0</v>
      </c>
      <c r="D44" s="113"/>
      <c r="E44" s="113"/>
    </row>
    <row r="45" spans="1:5" ht="18.75">
      <c r="A45" s="73" t="s">
        <v>428</v>
      </c>
      <c r="B45" s="73" t="s">
        <v>408</v>
      </c>
      <c r="C45" s="113">
        <f>C47+C48+C49</f>
        <v>50</v>
      </c>
      <c r="D45" s="113">
        <f>D47+D48+D49</f>
        <v>50</v>
      </c>
      <c r="E45" s="113">
        <f>E47+E48+E49</f>
        <v>55</v>
      </c>
    </row>
    <row r="46" spans="1:5" ht="109.5" customHeight="1" hidden="1">
      <c r="A46" s="121" t="s">
        <v>37</v>
      </c>
      <c r="B46" s="121" t="s">
        <v>9</v>
      </c>
      <c r="C46" s="113">
        <v>0</v>
      </c>
      <c r="D46" s="113">
        <v>0</v>
      </c>
      <c r="E46" s="113">
        <v>0</v>
      </c>
    </row>
    <row r="47" spans="1:5" ht="72" customHeight="1">
      <c r="A47" s="73" t="s">
        <v>48</v>
      </c>
      <c r="B47" s="73" t="s">
        <v>47</v>
      </c>
      <c r="C47" s="113">
        <v>50</v>
      </c>
      <c r="D47" s="113">
        <v>50</v>
      </c>
      <c r="E47" s="113">
        <v>55</v>
      </c>
    </row>
    <row r="48" spans="1:5" ht="72" customHeight="1" hidden="1">
      <c r="A48" s="73" t="s">
        <v>100</v>
      </c>
      <c r="B48" s="73" t="s">
        <v>73</v>
      </c>
      <c r="C48" s="113">
        <v>0</v>
      </c>
      <c r="D48" s="113"/>
      <c r="E48" s="113"/>
    </row>
    <row r="49" spans="1:5" ht="223.5" customHeight="1" hidden="1">
      <c r="A49" s="73" t="s">
        <v>76</v>
      </c>
      <c r="B49" s="73" t="s">
        <v>51</v>
      </c>
      <c r="C49" s="113">
        <v>0</v>
      </c>
      <c r="D49" s="113">
        <v>0</v>
      </c>
      <c r="E49" s="113">
        <v>0</v>
      </c>
    </row>
    <row r="50" spans="1:5" ht="39" customHeight="1" hidden="1">
      <c r="A50" s="73" t="s">
        <v>528</v>
      </c>
      <c r="B50" s="73" t="s">
        <v>529</v>
      </c>
      <c r="C50" s="113">
        <f>C51</f>
        <v>0</v>
      </c>
      <c r="D50" s="113">
        <f>D51</f>
        <v>0</v>
      </c>
      <c r="E50" s="113">
        <f>E51</f>
        <v>0</v>
      </c>
    </row>
    <row r="51" spans="1:5" ht="33.75" customHeight="1" hidden="1">
      <c r="A51" s="73" t="s">
        <v>530</v>
      </c>
      <c r="B51" s="73" t="s">
        <v>527</v>
      </c>
      <c r="C51" s="113">
        <v>0</v>
      </c>
      <c r="D51" s="113">
        <v>0</v>
      </c>
      <c r="E51" s="113">
        <v>0</v>
      </c>
    </row>
    <row r="52" spans="1:5" ht="33.75" customHeight="1" hidden="1">
      <c r="A52" s="73" t="s">
        <v>574</v>
      </c>
      <c r="B52" s="73" t="s">
        <v>573</v>
      </c>
      <c r="C52" s="113">
        <f>C53</f>
        <v>0</v>
      </c>
      <c r="D52" s="113">
        <f>D53</f>
        <v>0</v>
      </c>
      <c r="E52" s="113">
        <f>E53</f>
        <v>0</v>
      </c>
    </row>
    <row r="53" spans="1:5" ht="33.75" customHeight="1" hidden="1">
      <c r="A53" s="73" t="s">
        <v>575</v>
      </c>
      <c r="B53" s="73" t="s">
        <v>573</v>
      </c>
      <c r="C53" s="113">
        <v>0</v>
      </c>
      <c r="D53" s="113">
        <v>0</v>
      </c>
      <c r="E53" s="113">
        <v>0</v>
      </c>
    </row>
    <row r="54" spans="1:8" ht="18.75">
      <c r="A54" s="75" t="s">
        <v>429</v>
      </c>
      <c r="B54" s="73" t="s">
        <v>409</v>
      </c>
      <c r="C54" s="113">
        <f>C55+C58+C64+C67</f>
        <v>281485.69999999995</v>
      </c>
      <c r="D54" s="113">
        <f>D55+D58+D64</f>
        <v>85753.5</v>
      </c>
      <c r="E54" s="113">
        <f>E55+E58+E64</f>
        <v>57626.799999999996</v>
      </c>
      <c r="F54" s="147">
        <v>105530.3</v>
      </c>
      <c r="G54" s="147">
        <v>74512.9</v>
      </c>
      <c r="H54" s="147">
        <v>58061.49999999999</v>
      </c>
    </row>
    <row r="55" spans="1:8" ht="18.75">
      <c r="A55" s="75" t="s">
        <v>556</v>
      </c>
      <c r="B55" s="73" t="s">
        <v>410</v>
      </c>
      <c r="C55" s="113">
        <f>SUM(C56:C57)</f>
        <v>2570.6</v>
      </c>
      <c r="D55" s="113">
        <f>SUM(D56:D57)</f>
        <v>2247.2</v>
      </c>
      <c r="E55" s="113">
        <f>SUM(E56:E57)</f>
        <v>2247.2</v>
      </c>
      <c r="F55" s="147">
        <f>C54-F54</f>
        <v>175955.39999999997</v>
      </c>
      <c r="G55" s="147">
        <f>D54-G54</f>
        <v>11240.600000000006</v>
      </c>
      <c r="H55" s="147">
        <f>E54-H54</f>
        <v>-434.6999999999971</v>
      </c>
    </row>
    <row r="56" spans="1:8" ht="56.25">
      <c r="A56" s="120" t="s">
        <v>553</v>
      </c>
      <c r="B56" s="74" t="s">
        <v>439</v>
      </c>
      <c r="C56" s="113">
        <v>2570.6</v>
      </c>
      <c r="D56" s="113">
        <v>2247.2</v>
      </c>
      <c r="E56" s="113">
        <v>2247.2</v>
      </c>
      <c r="F56" s="127">
        <f>C56+C66</f>
        <v>65913.8</v>
      </c>
      <c r="G56" s="127">
        <f>D56+D66</f>
        <v>2247.2</v>
      </c>
      <c r="H56" s="127">
        <f>E56+E66</f>
        <v>2247.2</v>
      </c>
    </row>
    <row r="57" spans="1:5" ht="56.25" hidden="1">
      <c r="A57" s="120" t="s">
        <v>526</v>
      </c>
      <c r="B57" s="74" t="s">
        <v>227</v>
      </c>
      <c r="C57" s="113">
        <v>0</v>
      </c>
      <c r="D57" s="113">
        <v>0</v>
      </c>
      <c r="E57" s="113">
        <v>0</v>
      </c>
    </row>
    <row r="58" spans="1:5" ht="18.75">
      <c r="A58" s="73" t="s">
        <v>554</v>
      </c>
      <c r="B58" s="73" t="s">
        <v>411</v>
      </c>
      <c r="C58" s="113">
        <f>SUM(C59:C63)</f>
        <v>215571.89999999997</v>
      </c>
      <c r="D58" s="113">
        <f>SUM(D60:D63)</f>
        <v>83506.3</v>
      </c>
      <c r="E58" s="113">
        <f>SUM(E60:E63)</f>
        <v>55379.6</v>
      </c>
    </row>
    <row r="59" spans="1:6" ht="112.5">
      <c r="A59" s="73" t="s">
        <v>614</v>
      </c>
      <c r="B59" s="73" t="s">
        <v>615</v>
      </c>
      <c r="C59" s="113">
        <f>11759.8-3860.5+4849.5</f>
        <v>12748.8</v>
      </c>
      <c r="D59" s="113">
        <v>16886.1</v>
      </c>
      <c r="E59" s="113"/>
      <c r="F59" t="s">
        <v>636</v>
      </c>
    </row>
    <row r="60" spans="1:5" s="173" customFormat="1" ht="151.5" customHeight="1">
      <c r="A60" s="73" t="s">
        <v>589</v>
      </c>
      <c r="B60" s="73" t="s">
        <v>590</v>
      </c>
      <c r="C60" s="113">
        <f>33073.6+11537</f>
        <v>44610.6</v>
      </c>
      <c r="D60" s="113">
        <v>40379.6</v>
      </c>
      <c r="E60" s="113">
        <v>40379.6</v>
      </c>
    </row>
    <row r="61" spans="1:6" ht="75">
      <c r="A61" s="73" t="s">
        <v>17</v>
      </c>
      <c r="B61" s="73" t="s">
        <v>468</v>
      </c>
      <c r="C61" s="112">
        <f>41772+8927.8+24291.6</f>
        <v>74991.4</v>
      </c>
      <c r="D61" s="112">
        <v>28126.7</v>
      </c>
      <c r="E61" s="112">
        <v>0</v>
      </c>
      <c r="F61" s="1" t="s">
        <v>635</v>
      </c>
    </row>
    <row r="62" spans="1:6" ht="93.75">
      <c r="A62" s="73" t="s">
        <v>19</v>
      </c>
      <c r="B62" s="73" t="s">
        <v>525</v>
      </c>
      <c r="C62" s="112">
        <f>8000+13724.77-13724.77</f>
        <v>8000</v>
      </c>
      <c r="D62" s="112">
        <v>15000</v>
      </c>
      <c r="E62" s="112">
        <v>15000</v>
      </c>
      <c r="F62" s="1"/>
    </row>
    <row r="63" spans="1:6" ht="37.5">
      <c r="A63" s="73" t="s">
        <v>555</v>
      </c>
      <c r="B63" s="73" t="s">
        <v>229</v>
      </c>
      <c r="C63" s="112">
        <f>6674.3+1680+8576.8+13724.8+4850+13759-13759+14563.2+25152</f>
        <v>75221.09999999999</v>
      </c>
      <c r="D63" s="112"/>
      <c r="E63" s="112">
        <v>0</v>
      </c>
      <c r="F63" s="1"/>
    </row>
    <row r="64" spans="1:6" ht="37.5">
      <c r="A64" s="73" t="s">
        <v>607</v>
      </c>
      <c r="B64" s="73" t="s">
        <v>531</v>
      </c>
      <c r="C64" s="112">
        <f>C65+C66</f>
        <v>63343.200000000004</v>
      </c>
      <c r="D64" s="119">
        <f>D65+D66</f>
        <v>0</v>
      </c>
      <c r="E64" s="119">
        <f>E65+E66</f>
        <v>0</v>
      </c>
      <c r="F64" s="114"/>
    </row>
    <row r="65" spans="1:6" ht="118.5" customHeight="1" hidden="1">
      <c r="A65" s="73" t="s">
        <v>606</v>
      </c>
      <c r="B65" s="73" t="s">
        <v>561</v>
      </c>
      <c r="C65" s="112">
        <v>0</v>
      </c>
      <c r="D65" s="112">
        <v>0</v>
      </c>
      <c r="E65" s="112">
        <v>0</v>
      </c>
      <c r="F65" s="1"/>
    </row>
    <row r="66" spans="1:6" ht="36.75" customHeight="1">
      <c r="A66" s="73" t="s">
        <v>605</v>
      </c>
      <c r="B66" s="73" t="s">
        <v>231</v>
      </c>
      <c r="C66" s="112">
        <f>9957.1+4387+7928.6+8711.4+798.1+8000+21-4387+8400-817.2-1144.2+9149+992.4+500+10847</f>
        <v>63343.200000000004</v>
      </c>
      <c r="D66" s="112">
        <v>0</v>
      </c>
      <c r="E66" s="112">
        <v>0</v>
      </c>
      <c r="F66" s="1"/>
    </row>
    <row r="67" spans="1:5" ht="37.5" hidden="1">
      <c r="A67" s="73" t="s">
        <v>98</v>
      </c>
      <c r="B67" s="73" t="s">
        <v>97</v>
      </c>
      <c r="C67" s="112">
        <f>C68</f>
        <v>0</v>
      </c>
      <c r="D67" s="112">
        <f>D68</f>
        <v>0</v>
      </c>
      <c r="E67" s="112">
        <f>E68</f>
        <v>0</v>
      </c>
    </row>
    <row r="68" spans="1:5" ht="37.5" hidden="1">
      <c r="A68" s="73" t="s">
        <v>99</v>
      </c>
      <c r="B68" s="73" t="s">
        <v>232</v>
      </c>
      <c r="C68" s="112">
        <v>0</v>
      </c>
      <c r="D68" s="112">
        <v>0</v>
      </c>
      <c r="E68" s="112">
        <v>0</v>
      </c>
    </row>
  </sheetData>
  <sheetProtection/>
  <mergeCells count="2">
    <mergeCell ref="A9:E9"/>
    <mergeCell ref="A10:E10"/>
  </mergeCells>
  <printOptions/>
  <pageMargins left="0.8267716535433072" right="0.35433070866141736" top="0.3937007874015748" bottom="0.3937007874015748" header="0.5118110236220472" footer="0.5118110236220472"/>
  <pageSetup horizontalDpi="600" verticalDpi="600" orientation="portrait" paperSize="9" scale="58" r:id="rId1"/>
  <rowBreaks count="2" manualBreakCount="2">
    <brk id="30" max="4" man="1"/>
    <brk id="6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view="pageBreakPreview" zoomScale="115" zoomScaleSheetLayoutView="115" zoomScalePageLayoutView="0" workbookViewId="0" topLeftCell="A4">
      <selection activeCell="C15" sqref="C15"/>
    </sheetView>
  </sheetViews>
  <sheetFormatPr defaultColWidth="9.00390625" defaultRowHeight="12.75"/>
  <cols>
    <col min="1" max="1" width="12.875" style="0" customWidth="1"/>
    <col min="2" max="2" width="24.00390625" style="0" customWidth="1"/>
    <col min="3" max="3" width="55.625" style="0" customWidth="1"/>
  </cols>
  <sheetData>
    <row r="1" spans="1:4" ht="15">
      <c r="A1" s="2"/>
      <c r="B1" s="1">
        <f>'приложение 2'!B1</f>
        <v>0</v>
      </c>
      <c r="C1" s="43" t="s">
        <v>116</v>
      </c>
      <c r="D1" s="1"/>
    </row>
    <row r="2" spans="1:4" ht="15">
      <c r="A2" s="1"/>
      <c r="B2" s="1"/>
      <c r="C2" s="43" t="s">
        <v>139</v>
      </c>
      <c r="D2" s="1"/>
    </row>
    <row r="3" spans="1:4" ht="15">
      <c r="A3" s="1"/>
      <c r="B3" s="1"/>
      <c r="C3" s="43" t="s">
        <v>140</v>
      </c>
      <c r="D3" s="1"/>
    </row>
    <row r="4" spans="1:4" ht="15">
      <c r="A4" s="1"/>
      <c r="B4" s="1"/>
      <c r="C4" s="43" t="s">
        <v>141</v>
      </c>
      <c r="D4" s="1"/>
    </row>
    <row r="5" spans="1:4" ht="15">
      <c r="A5" s="1"/>
      <c r="B5" s="1"/>
      <c r="C5" s="43" t="s">
        <v>142</v>
      </c>
      <c r="D5" s="1"/>
    </row>
    <row r="6" spans="1:4" ht="15">
      <c r="A6" s="1"/>
      <c r="B6" s="1"/>
      <c r="C6" s="43" t="str">
        <f>'приложение 2'!C6</f>
        <v>от "24" декабря 2021 года №67</v>
      </c>
      <c r="D6" s="1"/>
    </row>
    <row r="7" spans="1:3" ht="12.75">
      <c r="A7" s="1"/>
      <c r="B7" s="1"/>
      <c r="C7" s="1"/>
    </row>
    <row r="8" spans="1:3" ht="12.75">
      <c r="A8" s="1"/>
      <c r="B8" s="1"/>
      <c r="C8" s="1"/>
    </row>
    <row r="9" spans="1:3" ht="57" customHeight="1">
      <c r="A9" s="177" t="s">
        <v>175</v>
      </c>
      <c r="B9" s="177"/>
      <c r="C9" s="177"/>
    </row>
    <row r="10" spans="1:3" ht="15">
      <c r="A10" s="1"/>
      <c r="B10" s="1"/>
      <c r="C10" s="3"/>
    </row>
    <row r="11" spans="1:3" ht="35.25" customHeight="1">
      <c r="A11" s="178" t="s">
        <v>176</v>
      </c>
      <c r="B11" s="178"/>
      <c r="C11" s="178" t="s">
        <v>178</v>
      </c>
    </row>
    <row r="12" spans="1:3" ht="78.75">
      <c r="A12" s="10" t="s">
        <v>177</v>
      </c>
      <c r="B12" s="10" t="s">
        <v>184</v>
      </c>
      <c r="C12" s="178"/>
    </row>
    <row r="13" spans="1:3" ht="15.75">
      <c r="A13" s="35">
        <v>1</v>
      </c>
      <c r="B13" s="35">
        <v>2</v>
      </c>
      <c r="C13" s="35">
        <v>3</v>
      </c>
    </row>
    <row r="14" spans="1:3" ht="15.75">
      <c r="A14" s="34">
        <v>100</v>
      </c>
      <c r="B14" s="34"/>
      <c r="C14" s="36" t="s">
        <v>191</v>
      </c>
    </row>
    <row r="15" spans="1:3" ht="102.75" customHeight="1">
      <c r="A15" s="34">
        <v>100</v>
      </c>
      <c r="B15" s="34" t="s">
        <v>204</v>
      </c>
      <c r="C15" s="32" t="s">
        <v>380</v>
      </c>
    </row>
    <row r="16" spans="1:3" ht="117" customHeight="1">
      <c r="A16" s="34">
        <v>100</v>
      </c>
      <c r="B16" s="34" t="s">
        <v>205</v>
      </c>
      <c r="C16" s="32" t="s">
        <v>381</v>
      </c>
    </row>
    <row r="17" spans="1:3" ht="104.25" customHeight="1">
      <c r="A17" s="34">
        <v>100</v>
      </c>
      <c r="B17" s="34" t="s">
        <v>206</v>
      </c>
      <c r="C17" s="32" t="s">
        <v>382</v>
      </c>
    </row>
    <row r="18" spans="1:3" ht="114" customHeight="1">
      <c r="A18" s="34">
        <v>100</v>
      </c>
      <c r="B18" s="34" t="s">
        <v>207</v>
      </c>
      <c r="C18" s="32" t="s">
        <v>383</v>
      </c>
    </row>
    <row r="19" spans="1:3" ht="15.75">
      <c r="A19" s="34">
        <v>182</v>
      </c>
      <c r="B19" s="35"/>
      <c r="C19" s="36" t="s">
        <v>187</v>
      </c>
    </row>
    <row r="20" spans="1:3" ht="22.5" customHeight="1">
      <c r="A20" s="31">
        <v>182</v>
      </c>
      <c r="B20" s="31" t="s">
        <v>179</v>
      </c>
      <c r="C20" s="32" t="s">
        <v>181</v>
      </c>
    </row>
    <row r="21" spans="1:3" ht="15.75">
      <c r="A21" s="31">
        <v>182</v>
      </c>
      <c r="B21" s="29" t="s">
        <v>201</v>
      </c>
      <c r="C21" s="21" t="s">
        <v>189</v>
      </c>
    </row>
    <row r="22" spans="1:3" ht="22.5" customHeight="1">
      <c r="A22" s="29">
        <v>182</v>
      </c>
      <c r="B22" s="29" t="s">
        <v>208</v>
      </c>
      <c r="C22" s="21" t="s">
        <v>182</v>
      </c>
    </row>
    <row r="23" spans="1:3" ht="21" customHeight="1">
      <c r="A23" s="31">
        <v>182</v>
      </c>
      <c r="B23" s="29" t="s">
        <v>209</v>
      </c>
      <c r="C23" s="21" t="s">
        <v>183</v>
      </c>
    </row>
    <row r="24" spans="1:3" ht="33" customHeight="1">
      <c r="A24" s="29">
        <v>182</v>
      </c>
      <c r="B24" s="29" t="s">
        <v>180</v>
      </c>
      <c r="C24" s="21" t="s">
        <v>384</v>
      </c>
    </row>
    <row r="25" spans="1:3" ht="46.5" customHeight="1">
      <c r="A25" s="179" t="s">
        <v>360</v>
      </c>
      <c r="B25" s="179"/>
      <c r="C25" s="179"/>
    </row>
  </sheetData>
  <sheetProtection/>
  <mergeCells count="4">
    <mergeCell ref="A9:C9"/>
    <mergeCell ref="A11:B11"/>
    <mergeCell ref="C11:C12"/>
    <mergeCell ref="A25:C25"/>
  </mergeCells>
  <printOptions/>
  <pageMargins left="1.0236220472440944" right="0.7480314960629921" top="0.3937007874015748" bottom="0.3937007874015748" header="0.5118110236220472" footer="0.5118110236220472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8"/>
  <sheetViews>
    <sheetView view="pageBreakPreview" zoomScale="130" zoomScaleSheetLayoutView="130" zoomScalePageLayoutView="0" workbookViewId="0" topLeftCell="A4">
      <selection activeCell="B2" sqref="B2"/>
    </sheetView>
  </sheetViews>
  <sheetFormatPr defaultColWidth="9.00390625" defaultRowHeight="12.75"/>
  <cols>
    <col min="1" max="1" width="11.375" style="0" customWidth="1"/>
    <col min="2" max="2" width="24.875" style="0" customWidth="1"/>
    <col min="3" max="3" width="42.75390625" style="0" customWidth="1"/>
  </cols>
  <sheetData>
    <row r="1" spans="1:3" ht="12.75">
      <c r="A1" s="2"/>
      <c r="B1" s="1">
        <f>'приложение 3 (1)'!B1</f>
        <v>0</v>
      </c>
      <c r="C1" s="37" t="s">
        <v>117</v>
      </c>
    </row>
    <row r="2" spans="1:3" ht="12.75">
      <c r="A2" s="1"/>
      <c r="B2" s="1"/>
      <c r="C2" s="37" t="s">
        <v>139</v>
      </c>
    </row>
    <row r="3" spans="1:3" ht="12.75">
      <c r="A3" s="1"/>
      <c r="B3" s="1"/>
      <c r="C3" s="37" t="s">
        <v>140</v>
      </c>
    </row>
    <row r="4" spans="1:3" ht="12.75">
      <c r="A4" s="1"/>
      <c r="B4" s="1"/>
      <c r="C4" s="37" t="s">
        <v>141</v>
      </c>
    </row>
    <row r="5" spans="1:3" ht="12.75">
      <c r="A5" s="1"/>
      <c r="B5" s="1"/>
      <c r="C5" s="37" t="s">
        <v>142</v>
      </c>
    </row>
    <row r="6" spans="1:3" ht="12.75">
      <c r="A6" s="1"/>
      <c r="B6" s="1"/>
      <c r="C6" s="37" t="str">
        <f>'приложение 3 (1)'!C6</f>
        <v>от "24" декабря 2021 года №67</v>
      </c>
    </row>
    <row r="7" spans="1:3" ht="12.75">
      <c r="A7" s="1"/>
      <c r="B7" s="1"/>
      <c r="C7" s="1"/>
    </row>
    <row r="8" spans="1:3" ht="12.75">
      <c r="A8" s="1"/>
      <c r="B8" s="1"/>
      <c r="C8" s="1"/>
    </row>
    <row r="9" spans="1:3" ht="78.75" customHeight="1">
      <c r="A9" s="175" t="s">
        <v>202</v>
      </c>
      <c r="B9" s="175"/>
      <c r="C9" s="175"/>
    </row>
    <row r="10" spans="1:3" ht="36" customHeight="1">
      <c r="A10" s="178" t="s">
        <v>176</v>
      </c>
      <c r="B10" s="178"/>
      <c r="C10" s="178" t="s">
        <v>178</v>
      </c>
    </row>
    <row r="11" spans="1:3" ht="84" customHeight="1">
      <c r="A11" s="10" t="s">
        <v>177</v>
      </c>
      <c r="B11" s="10" t="s">
        <v>186</v>
      </c>
      <c r="C11" s="178"/>
    </row>
    <row r="12" spans="1:3" ht="15.75">
      <c r="A12" s="35">
        <v>1</v>
      </c>
      <c r="B12" s="35">
        <v>2</v>
      </c>
      <c r="C12" s="35">
        <v>3</v>
      </c>
    </row>
    <row r="13" spans="1:3" ht="37.5" customHeight="1">
      <c r="A13" s="34">
        <v>927</v>
      </c>
      <c r="B13" s="34"/>
      <c r="C13" s="32" t="s">
        <v>203</v>
      </c>
    </row>
    <row r="14" spans="1:3" ht="130.5" customHeight="1">
      <c r="A14" s="31">
        <v>927</v>
      </c>
      <c r="B14" s="31" t="s">
        <v>211</v>
      </c>
      <c r="C14" s="32" t="s">
        <v>210</v>
      </c>
    </row>
    <row r="15" spans="1:3" ht="182.25" customHeight="1">
      <c r="A15" s="31">
        <v>927</v>
      </c>
      <c r="B15" s="31" t="s">
        <v>361</v>
      </c>
      <c r="C15" s="32" t="s">
        <v>362</v>
      </c>
    </row>
    <row r="16" spans="1:3" ht="78.75">
      <c r="A16" s="29">
        <v>927</v>
      </c>
      <c r="B16" s="29" t="s">
        <v>212</v>
      </c>
      <c r="C16" s="21" t="s">
        <v>213</v>
      </c>
    </row>
    <row r="18" spans="1:3" ht="42" customHeight="1">
      <c r="A18" s="180" t="s">
        <v>516</v>
      </c>
      <c r="B18" s="180"/>
      <c r="C18" s="180"/>
    </row>
  </sheetData>
  <sheetProtection/>
  <mergeCells count="4">
    <mergeCell ref="A10:B10"/>
    <mergeCell ref="C10:C11"/>
    <mergeCell ref="A18:C18"/>
    <mergeCell ref="A9:C9"/>
  </mergeCells>
  <printOptions/>
  <pageMargins left="1.22" right="0.75" top="1" bottom="1" header="0.5" footer="0.5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4"/>
  <sheetViews>
    <sheetView view="pageBreakPreview" zoomScale="145" zoomScaleSheetLayoutView="145" zoomScalePageLayoutView="0" workbookViewId="0" topLeftCell="A10">
      <selection activeCell="B1" sqref="B1"/>
    </sheetView>
  </sheetViews>
  <sheetFormatPr defaultColWidth="9.00390625" defaultRowHeight="12.75"/>
  <cols>
    <col min="1" max="1" width="10.25390625" style="0" customWidth="1"/>
    <col min="2" max="2" width="23.75390625" style="0" customWidth="1"/>
    <col min="3" max="3" width="81.75390625" style="0" customWidth="1"/>
    <col min="4" max="4" width="28.00390625" style="0" customWidth="1"/>
  </cols>
  <sheetData>
    <row r="1" spans="1:3" ht="15">
      <c r="A1" s="2"/>
      <c r="B1" s="1"/>
      <c r="C1" s="43" t="s">
        <v>234</v>
      </c>
    </row>
    <row r="2" spans="1:3" ht="15">
      <c r="A2" s="1"/>
      <c r="B2" s="1"/>
      <c r="C2" s="43" t="s">
        <v>139</v>
      </c>
    </row>
    <row r="3" spans="1:3" ht="15">
      <c r="A3" s="1"/>
      <c r="B3" s="1"/>
      <c r="C3" s="43" t="s">
        <v>140</v>
      </c>
    </row>
    <row r="4" spans="1:3" ht="15">
      <c r="A4" s="1"/>
      <c r="B4" s="1"/>
      <c r="C4" s="43" t="s">
        <v>141</v>
      </c>
    </row>
    <row r="5" spans="1:3" ht="15">
      <c r="A5" s="1"/>
      <c r="B5" s="1"/>
      <c r="C5" s="43" t="s">
        <v>142</v>
      </c>
    </row>
    <row r="6" spans="1:3" ht="15">
      <c r="A6" s="1"/>
      <c r="B6" s="1"/>
      <c r="C6" s="43" t="str">
        <f>'приложение 4 (1)'!C6</f>
        <v>от "24" декабря 2021 года №67</v>
      </c>
    </row>
    <row r="7" spans="1:3" ht="12.75">
      <c r="A7" s="1"/>
      <c r="B7" s="1"/>
      <c r="C7" s="1"/>
    </row>
    <row r="8" spans="1:3" ht="12.75">
      <c r="A8" s="1"/>
      <c r="B8" s="1"/>
      <c r="C8" s="1"/>
    </row>
    <row r="9" spans="1:3" ht="47.25" customHeight="1">
      <c r="A9" s="175" t="s">
        <v>190</v>
      </c>
      <c r="B9" s="175"/>
      <c r="C9" s="175"/>
    </row>
    <row r="10" spans="1:3" ht="15">
      <c r="A10" s="1"/>
      <c r="B10" s="1"/>
      <c r="C10" s="3"/>
    </row>
    <row r="11" spans="1:3" ht="12.75">
      <c r="A11" s="1"/>
      <c r="B11" s="1"/>
      <c r="C11" s="1"/>
    </row>
    <row r="12" spans="1:3" ht="35.25" customHeight="1">
      <c r="A12" s="178" t="s">
        <v>143</v>
      </c>
      <c r="B12" s="178"/>
      <c r="C12" s="178" t="s">
        <v>188</v>
      </c>
    </row>
    <row r="13" spans="1:3" ht="63">
      <c r="A13" s="10" t="s">
        <v>185</v>
      </c>
      <c r="B13" s="10" t="s">
        <v>184</v>
      </c>
      <c r="C13" s="178"/>
    </row>
    <row r="14" spans="1:3" ht="15.75">
      <c r="A14" s="35">
        <v>1</v>
      </c>
      <c r="B14" s="33">
        <v>2</v>
      </c>
      <c r="C14" s="33">
        <v>3</v>
      </c>
    </row>
    <row r="15" spans="1:3" ht="15.75">
      <c r="A15" s="34">
        <v>914</v>
      </c>
      <c r="B15" s="34"/>
      <c r="C15" s="83" t="s">
        <v>163</v>
      </c>
    </row>
    <row r="16" spans="1:3" ht="63">
      <c r="A16" s="34">
        <v>914</v>
      </c>
      <c r="B16" s="34" t="s">
        <v>365</v>
      </c>
      <c r="C16" s="27" t="s">
        <v>366</v>
      </c>
    </row>
    <row r="17" spans="1:3" ht="94.5">
      <c r="A17" s="34">
        <v>914</v>
      </c>
      <c r="B17" s="34" t="s">
        <v>363</v>
      </c>
      <c r="C17" s="27" t="s">
        <v>364</v>
      </c>
    </row>
    <row r="18" spans="1:3" ht="63">
      <c r="A18" s="34">
        <v>914</v>
      </c>
      <c r="B18" s="34" t="s">
        <v>215</v>
      </c>
      <c r="C18" s="27" t="s">
        <v>214</v>
      </c>
    </row>
    <row r="19" spans="1:3" ht="33" customHeight="1">
      <c r="A19" s="34">
        <v>914</v>
      </c>
      <c r="B19" s="34" t="s">
        <v>216</v>
      </c>
      <c r="C19" s="27" t="s">
        <v>217</v>
      </c>
    </row>
    <row r="20" spans="1:3" ht="78" customHeight="1">
      <c r="A20" s="34">
        <v>914</v>
      </c>
      <c r="B20" s="25" t="s">
        <v>218</v>
      </c>
      <c r="C20" s="26" t="s">
        <v>219</v>
      </c>
    </row>
    <row r="21" spans="1:3" ht="47.25" customHeight="1">
      <c r="A21" s="34">
        <v>914</v>
      </c>
      <c r="B21" s="25" t="s">
        <v>221</v>
      </c>
      <c r="C21" s="26" t="s">
        <v>220</v>
      </c>
    </row>
    <row r="22" spans="1:3" ht="47.25" customHeight="1">
      <c r="A22" s="125">
        <v>914</v>
      </c>
      <c r="B22" s="122" t="s">
        <v>49</v>
      </c>
      <c r="C22" s="123" t="s">
        <v>47</v>
      </c>
    </row>
    <row r="23" spans="1:3" ht="66.75" customHeight="1">
      <c r="A23" s="125">
        <v>914</v>
      </c>
      <c r="B23" s="122" t="s">
        <v>54</v>
      </c>
      <c r="C23" s="123" t="s">
        <v>55</v>
      </c>
    </row>
    <row r="24" spans="1:3" ht="72" customHeight="1">
      <c r="A24" s="125">
        <v>914</v>
      </c>
      <c r="B24" s="122" t="s">
        <v>74</v>
      </c>
      <c r="C24" s="123" t="s">
        <v>75</v>
      </c>
    </row>
    <row r="25" spans="1:3" ht="71.25" customHeight="1">
      <c r="A25" s="125">
        <v>914</v>
      </c>
      <c r="B25" s="122" t="s">
        <v>72</v>
      </c>
      <c r="C25" s="123" t="s">
        <v>73</v>
      </c>
    </row>
    <row r="26" spans="1:3" ht="47.25" customHeight="1">
      <c r="A26" s="125">
        <v>914</v>
      </c>
      <c r="B26" s="122" t="s">
        <v>70</v>
      </c>
      <c r="C26" s="123" t="s">
        <v>71</v>
      </c>
    </row>
    <row r="27" spans="1:3" ht="76.5" customHeight="1">
      <c r="A27" s="125">
        <v>914</v>
      </c>
      <c r="B27" s="122" t="s">
        <v>56</v>
      </c>
      <c r="C27" s="123" t="s">
        <v>57</v>
      </c>
    </row>
    <row r="28" spans="1:3" ht="51.75" customHeight="1">
      <c r="A28" s="125">
        <v>914</v>
      </c>
      <c r="B28" s="122" t="s">
        <v>58</v>
      </c>
      <c r="C28" s="123" t="s">
        <v>59</v>
      </c>
    </row>
    <row r="29" spans="1:3" ht="70.5" customHeight="1">
      <c r="A29" s="125">
        <v>914</v>
      </c>
      <c r="B29" s="122" t="s">
        <v>61</v>
      </c>
      <c r="C29" s="123" t="s">
        <v>60</v>
      </c>
    </row>
    <row r="30" spans="1:3" ht="127.5" customHeight="1">
      <c r="A30" s="125">
        <v>914</v>
      </c>
      <c r="B30" s="122" t="s">
        <v>52</v>
      </c>
      <c r="C30" s="123" t="s">
        <v>62</v>
      </c>
    </row>
    <row r="31" spans="1:3" ht="111.75" customHeight="1">
      <c r="A31" s="125">
        <v>914</v>
      </c>
      <c r="B31" s="122" t="s">
        <v>53</v>
      </c>
      <c r="C31" s="123" t="s">
        <v>63</v>
      </c>
    </row>
    <row r="32" spans="1:3" ht="78.75" customHeight="1">
      <c r="A32" s="125">
        <v>914</v>
      </c>
      <c r="B32" s="122" t="s">
        <v>64</v>
      </c>
      <c r="C32" s="123" t="s">
        <v>65</v>
      </c>
    </row>
    <row r="33" spans="1:3" ht="66" customHeight="1">
      <c r="A33" s="125">
        <v>914</v>
      </c>
      <c r="B33" s="122" t="s">
        <v>66</v>
      </c>
      <c r="C33" s="123" t="s">
        <v>67</v>
      </c>
    </row>
    <row r="34" spans="1:3" ht="54" customHeight="1">
      <c r="A34" s="125">
        <v>914</v>
      </c>
      <c r="B34" s="122" t="s">
        <v>68</v>
      </c>
      <c r="C34" s="123" t="s">
        <v>69</v>
      </c>
    </row>
    <row r="35" spans="1:3" ht="108.75" customHeight="1">
      <c r="A35" s="125">
        <v>914</v>
      </c>
      <c r="B35" s="122" t="s">
        <v>50</v>
      </c>
      <c r="C35" s="123" t="s">
        <v>51</v>
      </c>
    </row>
    <row r="36" spans="1:3" ht="17.25" customHeight="1">
      <c r="A36" s="34">
        <v>914</v>
      </c>
      <c r="B36" s="34" t="s">
        <v>223</v>
      </c>
      <c r="C36" s="83" t="s">
        <v>222</v>
      </c>
    </row>
    <row r="37" spans="1:3" ht="15.75">
      <c r="A37" s="34">
        <v>914</v>
      </c>
      <c r="B37" s="34" t="s">
        <v>224</v>
      </c>
      <c r="C37" s="83" t="s">
        <v>225</v>
      </c>
    </row>
    <row r="38" spans="1:3" ht="15.75">
      <c r="A38" s="144">
        <v>914</v>
      </c>
      <c r="B38" s="145" t="s">
        <v>581</v>
      </c>
      <c r="C38" s="146" t="s">
        <v>573</v>
      </c>
    </row>
    <row r="39" spans="1:3" ht="31.5">
      <c r="A39" s="34">
        <v>914</v>
      </c>
      <c r="B39" s="82" t="s">
        <v>8</v>
      </c>
      <c r="C39" s="27" t="s">
        <v>226</v>
      </c>
    </row>
    <row r="40" spans="1:3" ht="31.5" customHeight="1">
      <c r="A40" s="34">
        <v>914</v>
      </c>
      <c r="B40" s="34" t="s">
        <v>7</v>
      </c>
      <c r="C40" s="27" t="s">
        <v>227</v>
      </c>
    </row>
    <row r="41" spans="1:3" ht="51" customHeight="1">
      <c r="A41" s="34">
        <v>914</v>
      </c>
      <c r="B41" s="34" t="s">
        <v>6</v>
      </c>
      <c r="C41" s="27" t="s">
        <v>472</v>
      </c>
    </row>
    <row r="42" spans="1:3" ht="15.75">
      <c r="A42" s="34">
        <v>914</v>
      </c>
      <c r="B42" s="34" t="s">
        <v>5</v>
      </c>
      <c r="C42" s="83" t="s">
        <v>228</v>
      </c>
    </row>
    <row r="43" spans="1:3" s="1" customFormat="1" ht="67.5" customHeight="1">
      <c r="A43" s="34">
        <v>914</v>
      </c>
      <c r="B43" s="34" t="s">
        <v>4</v>
      </c>
      <c r="C43" s="27" t="s">
        <v>470</v>
      </c>
    </row>
    <row r="44" spans="1:3" s="1" customFormat="1" ht="67.5" customHeight="1">
      <c r="A44" s="34">
        <v>914</v>
      </c>
      <c r="B44" s="34" t="s">
        <v>3</v>
      </c>
      <c r="C44" s="27" t="s">
        <v>469</v>
      </c>
    </row>
    <row r="45" spans="1:3" s="1" customFormat="1" ht="35.25" customHeight="1">
      <c r="A45" s="34">
        <v>914</v>
      </c>
      <c r="B45" s="34" t="s">
        <v>2</v>
      </c>
      <c r="C45" s="27" t="s">
        <v>468</v>
      </c>
    </row>
    <row r="46" spans="1:3" s="1" customFormat="1" ht="31.5">
      <c r="A46" s="34">
        <v>914</v>
      </c>
      <c r="B46" s="34" t="s">
        <v>1</v>
      </c>
      <c r="C46" s="27" t="s">
        <v>471</v>
      </c>
    </row>
    <row r="47" spans="1:3" s="1" customFormat="1" ht="47.25">
      <c r="A47" s="34">
        <v>914</v>
      </c>
      <c r="B47" s="34" t="s">
        <v>0</v>
      </c>
      <c r="C47" s="27" t="s">
        <v>515</v>
      </c>
    </row>
    <row r="48" spans="1:3" ht="15.75">
      <c r="A48" s="34">
        <v>914</v>
      </c>
      <c r="B48" s="25" t="s">
        <v>560</v>
      </c>
      <c r="C48" s="83" t="s">
        <v>229</v>
      </c>
    </row>
    <row r="49" spans="1:3" ht="50.25" customHeight="1">
      <c r="A49" s="34">
        <v>914</v>
      </c>
      <c r="B49" s="34" t="s">
        <v>559</v>
      </c>
      <c r="C49" s="27" t="s">
        <v>230</v>
      </c>
    </row>
    <row r="50" spans="1:3" ht="67.5" customHeight="1">
      <c r="A50" s="34">
        <v>914</v>
      </c>
      <c r="B50" s="34" t="s">
        <v>562</v>
      </c>
      <c r="C50" s="27" t="s">
        <v>561</v>
      </c>
    </row>
    <row r="51" spans="1:3" ht="33.75" customHeight="1">
      <c r="A51" s="34">
        <v>914</v>
      </c>
      <c r="B51" s="34" t="s">
        <v>558</v>
      </c>
      <c r="C51" s="27" t="s">
        <v>231</v>
      </c>
    </row>
    <row r="52" spans="1:3" ht="15.75">
      <c r="A52" s="34">
        <v>914</v>
      </c>
      <c r="B52" s="34" t="s">
        <v>15</v>
      </c>
      <c r="C52" s="27" t="s">
        <v>232</v>
      </c>
    </row>
    <row r="53" spans="1:3" ht="81" customHeight="1">
      <c r="A53" s="34">
        <v>914</v>
      </c>
      <c r="B53" s="34" t="s">
        <v>16</v>
      </c>
      <c r="C53" s="27" t="s">
        <v>473</v>
      </c>
    </row>
    <row r="54" spans="1:3" ht="47.25">
      <c r="A54" s="34">
        <v>914</v>
      </c>
      <c r="B54" s="34" t="s">
        <v>557</v>
      </c>
      <c r="C54" s="27" t="s">
        <v>474</v>
      </c>
    </row>
  </sheetData>
  <sheetProtection/>
  <mergeCells count="3">
    <mergeCell ref="C12:C13"/>
    <mergeCell ref="A12:B12"/>
    <mergeCell ref="A9:C9"/>
  </mergeCells>
  <printOptions/>
  <pageMargins left="1.0236220472440944" right="0.1968503937007874" top="0.3937007874015748" bottom="0.3937007874015748" header="0.5118110236220472" footer="0.5118110236220472"/>
  <pageSetup horizontalDpi="600" verticalDpi="600" orientation="portrait" paperSize="9" scale="75" r:id="rId1"/>
  <rowBreaks count="2" manualBreakCount="2">
    <brk id="26" max="2" man="1"/>
    <brk id="43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view="pageBreakPreview" zoomScale="145" zoomScaleSheetLayoutView="145" zoomScalePageLayoutView="0" workbookViewId="0" topLeftCell="A10">
      <selection activeCell="C11" sqref="C11"/>
    </sheetView>
  </sheetViews>
  <sheetFormatPr defaultColWidth="9.00390625" defaultRowHeight="12.75"/>
  <cols>
    <col min="1" max="1" width="11.375" style="0" customWidth="1"/>
    <col min="2" max="2" width="24.25390625" style="0" customWidth="1"/>
    <col min="3" max="3" width="64.875" style="0" customWidth="1"/>
  </cols>
  <sheetData>
    <row r="1" spans="1:3" ht="15.75">
      <c r="A1" s="8"/>
      <c r="B1" s="6">
        <f>'приложение 5 (1)'!B1</f>
        <v>0</v>
      </c>
      <c r="C1" s="42" t="s">
        <v>502</v>
      </c>
    </row>
    <row r="2" spans="1:3" ht="15.75">
      <c r="A2" s="8"/>
      <c r="B2" s="6"/>
      <c r="C2" s="42" t="s">
        <v>139</v>
      </c>
    </row>
    <row r="3" spans="1:3" ht="15.75">
      <c r="A3" s="8"/>
      <c r="B3" s="6"/>
      <c r="C3" s="42" t="s">
        <v>140</v>
      </c>
    </row>
    <row r="4" spans="1:3" ht="15.75">
      <c r="A4" s="8"/>
      <c r="B4" s="6"/>
      <c r="C4" s="42" t="s">
        <v>141</v>
      </c>
    </row>
    <row r="5" spans="1:3" ht="15.75">
      <c r="A5" s="8"/>
      <c r="B5" s="6"/>
      <c r="C5" s="42" t="s">
        <v>142</v>
      </c>
    </row>
    <row r="6" spans="1:3" ht="15.75">
      <c r="A6" s="8"/>
      <c r="B6" s="6"/>
      <c r="C6" s="42" t="str">
        <f>'приложение 5 (1)'!C6</f>
        <v>от "24" декабря 2021 года №67</v>
      </c>
    </row>
    <row r="7" spans="1:3" ht="15.75">
      <c r="A7" s="8"/>
      <c r="B7" s="6"/>
      <c r="C7" s="6"/>
    </row>
    <row r="8" spans="1:3" ht="15.75">
      <c r="A8" s="8"/>
      <c r="B8" s="6"/>
      <c r="C8" s="6"/>
    </row>
    <row r="9" spans="1:3" ht="49.5" customHeight="1">
      <c r="A9" s="177" t="s">
        <v>104</v>
      </c>
      <c r="B9" s="177"/>
      <c r="C9" s="177"/>
    </row>
    <row r="10" spans="1:3" ht="15.75">
      <c r="A10" s="8"/>
      <c r="B10" s="6"/>
      <c r="C10" s="6"/>
    </row>
    <row r="11" spans="1:3" ht="52.5" customHeight="1">
      <c r="A11" s="12" t="s">
        <v>164</v>
      </c>
      <c r="B11" s="13" t="s">
        <v>165</v>
      </c>
      <c r="C11" s="13" t="s">
        <v>125</v>
      </c>
    </row>
    <row r="12" spans="1:3" ht="19.5" customHeight="1">
      <c r="A12" s="9">
        <v>1</v>
      </c>
      <c r="B12" s="10">
        <v>2</v>
      </c>
      <c r="C12" s="10">
        <v>3</v>
      </c>
    </row>
    <row r="13" spans="1:3" ht="30.75" customHeight="1">
      <c r="A13" s="181" t="s">
        <v>166</v>
      </c>
      <c r="B13" s="182"/>
      <c r="C13" s="183"/>
    </row>
    <row r="14" spans="1:3" ht="47.25">
      <c r="A14" s="25">
        <v>914</v>
      </c>
      <c r="B14" s="34" t="s">
        <v>466</v>
      </c>
      <c r="C14" s="11" t="s">
        <v>233</v>
      </c>
    </row>
    <row r="15" spans="1:3" ht="47.25">
      <c r="A15" s="25">
        <v>914</v>
      </c>
      <c r="B15" s="34" t="s">
        <v>497</v>
      </c>
      <c r="C15" s="11" t="s">
        <v>462</v>
      </c>
    </row>
    <row r="16" spans="1:3" ht="31.5">
      <c r="A16" s="25">
        <v>914</v>
      </c>
      <c r="B16" s="34" t="s">
        <v>498</v>
      </c>
      <c r="C16" s="11" t="s">
        <v>500</v>
      </c>
    </row>
    <row r="17" spans="1:3" ht="31.5">
      <c r="A17" s="25">
        <v>914</v>
      </c>
      <c r="B17" s="34" t="s">
        <v>499</v>
      </c>
      <c r="C17" s="11" t="s">
        <v>501</v>
      </c>
    </row>
  </sheetData>
  <sheetProtection/>
  <mergeCells count="2">
    <mergeCell ref="A13:C13"/>
    <mergeCell ref="A9:C9"/>
  </mergeCells>
  <printOptions/>
  <pageMargins left="1.13" right="0.75" top="1" bottom="1" header="0.5" footer="0.5"/>
  <pageSetup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9"/>
  <sheetViews>
    <sheetView tabSelected="1" view="pageBreakPreview" zoomScale="115" zoomScaleSheetLayoutView="115" zoomScalePageLayoutView="0" workbookViewId="0" topLeftCell="A154">
      <selection activeCell="A157" sqref="A157:IV157"/>
    </sheetView>
  </sheetViews>
  <sheetFormatPr defaultColWidth="9.00390625" defaultRowHeight="12.75"/>
  <cols>
    <col min="1" max="1" width="50.125" style="0" customWidth="1"/>
    <col min="2" max="2" width="8.125" style="0" customWidth="1"/>
    <col min="5" max="5" width="17.875" style="0" customWidth="1"/>
    <col min="6" max="6" width="5.375" style="0" customWidth="1"/>
    <col min="7" max="7" width="20.625" style="0" customWidth="1"/>
    <col min="8" max="8" width="19.625" style="0" customWidth="1"/>
    <col min="9" max="9" width="18.625" style="0" customWidth="1"/>
    <col min="10" max="10" width="10.125" style="0" bestFit="1" customWidth="1"/>
    <col min="11" max="11" width="15.625" style="0" customWidth="1"/>
    <col min="12" max="12" width="11.875" style="0" bestFit="1" customWidth="1"/>
  </cols>
  <sheetData>
    <row r="1" spans="1:9" ht="15">
      <c r="A1" s="5"/>
      <c r="B1" s="5"/>
      <c r="C1" s="5"/>
      <c r="D1" s="62"/>
      <c r="E1" s="62"/>
      <c r="F1" s="62"/>
      <c r="G1" s="62" t="s">
        <v>116</v>
      </c>
      <c r="H1" s="85"/>
      <c r="I1" s="5">
        <f>'приложение 6 (1)'!B1</f>
        <v>0</v>
      </c>
    </row>
    <row r="2" spans="1:9" ht="15">
      <c r="A2" s="14"/>
      <c r="B2" s="14"/>
      <c r="C2" s="5"/>
      <c r="D2" s="40"/>
      <c r="E2" s="40"/>
      <c r="F2" s="40"/>
      <c r="G2" s="40" t="s">
        <v>139</v>
      </c>
      <c r="H2" s="85"/>
      <c r="I2" s="5"/>
    </row>
    <row r="3" spans="1:9" ht="15">
      <c r="A3" s="5"/>
      <c r="B3" s="5"/>
      <c r="C3" s="5"/>
      <c r="D3" s="40"/>
      <c r="E3" s="40"/>
      <c r="F3" s="40"/>
      <c r="G3" s="40" t="s">
        <v>140</v>
      </c>
      <c r="H3" s="85"/>
      <c r="I3" s="5"/>
    </row>
    <row r="4" spans="1:9" ht="15">
      <c r="A4" s="5"/>
      <c r="B4" s="5"/>
      <c r="C4" s="5"/>
      <c r="D4" s="40"/>
      <c r="E4" s="40"/>
      <c r="F4" s="40"/>
      <c r="G4" s="40" t="s">
        <v>141</v>
      </c>
      <c r="H4" s="85"/>
      <c r="I4" s="5"/>
    </row>
    <row r="5" spans="1:9" ht="15">
      <c r="A5" s="5"/>
      <c r="B5" s="5"/>
      <c r="C5" s="5"/>
      <c r="D5" s="40"/>
      <c r="E5" s="40"/>
      <c r="F5" s="40"/>
      <c r="G5" s="40" t="s">
        <v>142</v>
      </c>
      <c r="H5" s="5"/>
      <c r="I5" s="5"/>
    </row>
    <row r="6" spans="1:9" ht="15">
      <c r="A6" s="5"/>
      <c r="B6" s="5"/>
      <c r="C6" s="5"/>
      <c r="D6" s="40"/>
      <c r="E6" s="40"/>
      <c r="F6" s="40"/>
      <c r="G6" s="40" t="str">
        <f>'приложение 6 (1)'!C6</f>
        <v>от "24" декабря 2021 года №67</v>
      </c>
      <c r="H6" s="5"/>
      <c r="I6" s="5"/>
    </row>
    <row r="7" spans="1:9" ht="12.75">
      <c r="A7" s="5"/>
      <c r="B7" s="5"/>
      <c r="C7" s="5"/>
      <c r="D7" s="5"/>
      <c r="E7" s="5"/>
      <c r="F7" s="5"/>
      <c r="G7" s="5"/>
      <c r="H7" s="5"/>
      <c r="I7" s="5"/>
    </row>
    <row r="8" spans="1:9" ht="12.75">
      <c r="A8" s="5"/>
      <c r="B8" s="5"/>
      <c r="C8" s="14"/>
      <c r="D8" s="14"/>
      <c r="E8" s="14"/>
      <c r="F8" s="5"/>
      <c r="G8" s="5"/>
      <c r="H8" s="5"/>
      <c r="I8" s="5"/>
    </row>
    <row r="9" spans="1:9" ht="23.25" customHeight="1">
      <c r="A9" s="184" t="s">
        <v>10</v>
      </c>
      <c r="B9" s="184"/>
      <c r="C9" s="184"/>
      <c r="D9" s="184"/>
      <c r="E9" s="184"/>
      <c r="F9" s="184"/>
      <c r="G9" s="184"/>
      <c r="H9" s="184"/>
      <c r="I9" s="184"/>
    </row>
    <row r="10" spans="1:12" ht="20.25" customHeight="1">
      <c r="A10" s="184" t="str">
        <f>'приложение 2'!A10:E10</f>
        <v> на 2022 год и на плановый период 2023 и 2024 годов</v>
      </c>
      <c r="B10" s="184"/>
      <c r="C10" s="184"/>
      <c r="D10" s="184"/>
      <c r="E10" s="184"/>
      <c r="F10" s="184"/>
      <c r="G10" s="184"/>
      <c r="H10" s="184"/>
      <c r="I10" s="184"/>
      <c r="J10" s="158">
        <v>212579.6</v>
      </c>
      <c r="K10" s="158">
        <v>183505.3</v>
      </c>
      <c r="L10" s="158">
        <v>170566.3</v>
      </c>
    </row>
    <row r="11" spans="1:12" ht="12.75">
      <c r="A11" s="5"/>
      <c r="B11" s="5"/>
      <c r="C11" s="14"/>
      <c r="D11" s="14"/>
      <c r="E11" s="14"/>
      <c r="F11" s="14"/>
      <c r="G11" s="5"/>
      <c r="H11" s="5"/>
      <c r="I11" s="5" t="s">
        <v>168</v>
      </c>
      <c r="J11" s="158">
        <v>212579.6</v>
      </c>
      <c r="K11" s="158">
        <v>180724.3</v>
      </c>
      <c r="L11" s="158">
        <v>164828.3</v>
      </c>
    </row>
    <row r="12" spans="1:12" ht="2.25" customHeight="1">
      <c r="A12" s="5"/>
      <c r="B12" s="5"/>
      <c r="C12" s="5"/>
      <c r="D12" s="5"/>
      <c r="E12" s="5"/>
      <c r="F12" s="5"/>
      <c r="G12" s="5"/>
      <c r="H12" s="5"/>
      <c r="I12" s="5"/>
      <c r="J12" s="156"/>
      <c r="K12" s="156"/>
      <c r="L12" s="156"/>
    </row>
    <row r="13" spans="1:12" s="39" customFormat="1" ht="30.75" customHeight="1">
      <c r="A13" s="23" t="s">
        <v>125</v>
      </c>
      <c r="B13" s="23" t="s">
        <v>167</v>
      </c>
      <c r="C13" s="23" t="s">
        <v>127</v>
      </c>
      <c r="D13" s="23" t="s">
        <v>126</v>
      </c>
      <c r="E13" s="23" t="s">
        <v>137</v>
      </c>
      <c r="F13" s="23" t="s">
        <v>136</v>
      </c>
      <c r="G13" s="24" t="s">
        <v>43</v>
      </c>
      <c r="H13" s="24" t="s">
        <v>105</v>
      </c>
      <c r="I13" s="24" t="s">
        <v>593</v>
      </c>
      <c r="J13" s="159"/>
      <c r="K13" s="159" t="s">
        <v>45</v>
      </c>
      <c r="L13" s="159"/>
    </row>
    <row r="14" spans="1:12" ht="13.5" customHeight="1">
      <c r="A14" s="15">
        <v>1</v>
      </c>
      <c r="B14" s="15">
        <v>2</v>
      </c>
      <c r="C14" s="15">
        <v>3</v>
      </c>
      <c r="D14" s="15">
        <v>4</v>
      </c>
      <c r="E14" s="15">
        <v>5</v>
      </c>
      <c r="F14" s="15">
        <v>6</v>
      </c>
      <c r="G14" s="16">
        <v>7</v>
      </c>
      <c r="H14" s="16">
        <v>8</v>
      </c>
      <c r="I14" s="16">
        <v>9</v>
      </c>
      <c r="J14" s="156"/>
      <c r="K14" s="155">
        <v>2022</v>
      </c>
      <c r="L14" s="155">
        <v>2023</v>
      </c>
    </row>
    <row r="15" spans="1:14" s="47" customFormat="1" ht="18.75">
      <c r="A15" s="45" t="s">
        <v>128</v>
      </c>
      <c r="B15" s="45"/>
      <c r="C15" s="46"/>
      <c r="D15" s="46"/>
      <c r="E15" s="46"/>
      <c r="F15" s="46"/>
      <c r="G15" s="135">
        <f>G16</f>
        <v>493448.04699999996</v>
      </c>
      <c r="H15" s="135">
        <f>H16</f>
        <v>191964.9</v>
      </c>
      <c r="I15" s="135">
        <f>I16</f>
        <v>164393.59999999998</v>
      </c>
      <c r="J15" s="156"/>
      <c r="K15" s="157">
        <f>'приложение 2'!D14-H16</f>
        <v>2781</v>
      </c>
      <c r="L15" s="157">
        <f>'приложение 2'!E14-I16</f>
        <v>5738.000000000029</v>
      </c>
      <c r="N15" s="124"/>
    </row>
    <row r="16" spans="1:15" s="2" customFormat="1" ht="41.25" customHeight="1">
      <c r="A16" s="48" t="s">
        <v>237</v>
      </c>
      <c r="B16" s="49" t="s">
        <v>236</v>
      </c>
      <c r="C16" s="50"/>
      <c r="D16" s="50"/>
      <c r="E16" s="50"/>
      <c r="F16" s="50"/>
      <c r="G16" s="136">
        <f>G17+G53+G71+G101+G177+G188+G204</f>
        <v>493448.04699999996</v>
      </c>
      <c r="H16" s="136">
        <f>H17+H53+H71+H101+H177+H188+H204</f>
        <v>191964.9</v>
      </c>
      <c r="I16" s="136">
        <f>I17+I53+I71+I101+I177+I188+I204</f>
        <v>164393.59999999998</v>
      </c>
      <c r="K16" s="148">
        <f>H16+K17</f>
        <v>194745.9</v>
      </c>
      <c r="L16" s="148">
        <f>I16+L17</f>
        <v>170131.59999999998</v>
      </c>
      <c r="N16" s="2" t="s">
        <v>595</v>
      </c>
      <c r="O16" s="2" t="s">
        <v>595</v>
      </c>
    </row>
    <row r="17" spans="1:15" s="1" customFormat="1" ht="18.75">
      <c r="A17" s="51" t="s">
        <v>161</v>
      </c>
      <c r="B17" s="20" t="s">
        <v>236</v>
      </c>
      <c r="C17" s="20" t="s">
        <v>129</v>
      </c>
      <c r="D17" s="20"/>
      <c r="E17" s="52"/>
      <c r="F17" s="53"/>
      <c r="G17" s="137">
        <f>G18+G28+G35+G40</f>
        <v>61253.282999999996</v>
      </c>
      <c r="H17" s="137">
        <f>H18+H28+H35+H40</f>
        <v>23573</v>
      </c>
      <c r="I17" s="137">
        <f>I18+I28+I35+I40</f>
        <v>27944.2</v>
      </c>
      <c r="K17" s="149">
        <v>2781</v>
      </c>
      <c r="L17" s="150">
        <v>5738</v>
      </c>
      <c r="N17" s="1">
        <f>K17/K18*100</f>
        <v>2.5515540533101393</v>
      </c>
      <c r="O17" s="1">
        <f>L17/L18*100</f>
        <v>5.100226834766161</v>
      </c>
    </row>
    <row r="18" spans="1:12" s="1" customFormat="1" ht="48.75" customHeight="1">
      <c r="A18" s="17" t="s">
        <v>235</v>
      </c>
      <c r="B18" s="20" t="s">
        <v>236</v>
      </c>
      <c r="C18" s="20" t="s">
        <v>129</v>
      </c>
      <c r="D18" s="20" t="s">
        <v>130</v>
      </c>
      <c r="E18" s="20"/>
      <c r="F18" s="53"/>
      <c r="G18" s="137">
        <f>G22+G23+G24+G26+G27</f>
        <v>7637.110000000001</v>
      </c>
      <c r="H18" s="137">
        <f>H22+H23+H24+H26+H27</f>
        <v>8103.099999999999</v>
      </c>
      <c r="I18" s="137">
        <f>I22+I23+I24+I26+I27</f>
        <v>8129.900000000001</v>
      </c>
      <c r="K18" s="151">
        <v>108992.4</v>
      </c>
      <c r="L18" s="151">
        <v>112504.8</v>
      </c>
    </row>
    <row r="19" spans="1:9" s="1" customFormat="1" ht="63" customHeight="1">
      <c r="A19" s="17" t="s">
        <v>329</v>
      </c>
      <c r="B19" s="20" t="s">
        <v>236</v>
      </c>
      <c r="C19" s="20" t="s">
        <v>129</v>
      </c>
      <c r="D19" s="20" t="s">
        <v>130</v>
      </c>
      <c r="E19" s="20" t="s">
        <v>239</v>
      </c>
      <c r="F19" s="53"/>
      <c r="G19" s="137">
        <f>G20</f>
        <v>7637.110000000001</v>
      </c>
      <c r="H19" s="137">
        <f>H20</f>
        <v>8103.099999999999</v>
      </c>
      <c r="I19" s="137">
        <f>I20</f>
        <v>8129.900000000001</v>
      </c>
    </row>
    <row r="20" spans="1:9" s="1" customFormat="1" ht="29.25" customHeight="1">
      <c r="A20" s="17" t="s">
        <v>242</v>
      </c>
      <c r="B20" s="20" t="s">
        <v>236</v>
      </c>
      <c r="C20" s="20" t="s">
        <v>129</v>
      </c>
      <c r="D20" s="20" t="s">
        <v>130</v>
      </c>
      <c r="E20" s="20" t="s">
        <v>240</v>
      </c>
      <c r="F20" s="53"/>
      <c r="G20" s="137">
        <f>G21+G25</f>
        <v>7637.110000000001</v>
      </c>
      <c r="H20" s="137">
        <f>H21+H25</f>
        <v>8103.099999999999</v>
      </c>
      <c r="I20" s="137">
        <f>I21+I25</f>
        <v>8129.900000000001</v>
      </c>
    </row>
    <row r="21" spans="1:9" s="1" customFormat="1" ht="30.75" customHeight="1">
      <c r="A21" s="17" t="s">
        <v>243</v>
      </c>
      <c r="B21" s="20" t="s">
        <v>236</v>
      </c>
      <c r="C21" s="20" t="s">
        <v>129</v>
      </c>
      <c r="D21" s="20" t="s">
        <v>130</v>
      </c>
      <c r="E21" s="20" t="s">
        <v>241</v>
      </c>
      <c r="F21" s="53"/>
      <c r="G21" s="137">
        <f>G22+G23+G24</f>
        <v>5490.610000000001</v>
      </c>
      <c r="H21" s="137">
        <f>H22+H23+H24</f>
        <v>5895.4</v>
      </c>
      <c r="I21" s="137">
        <f>I22+I23+I24</f>
        <v>5922.200000000001</v>
      </c>
    </row>
    <row r="22" spans="1:9" s="1" customFormat="1" ht="80.25" customHeight="1">
      <c r="A22" s="17" t="s">
        <v>244</v>
      </c>
      <c r="B22" s="20" t="s">
        <v>236</v>
      </c>
      <c r="C22" s="20" t="s">
        <v>129</v>
      </c>
      <c r="D22" s="20" t="s">
        <v>130</v>
      </c>
      <c r="E22" s="20" t="s">
        <v>245</v>
      </c>
      <c r="F22" s="20" t="s">
        <v>150</v>
      </c>
      <c r="G22" s="137">
        <v>3552.9</v>
      </c>
      <c r="H22" s="137">
        <v>3652.8</v>
      </c>
      <c r="I22" s="137">
        <v>3652.8</v>
      </c>
    </row>
    <row r="23" spans="1:9" s="1" customFormat="1" ht="43.5" customHeight="1">
      <c r="A23" s="17" t="s">
        <v>258</v>
      </c>
      <c r="B23" s="20" t="s">
        <v>236</v>
      </c>
      <c r="C23" s="20" t="s">
        <v>129</v>
      </c>
      <c r="D23" s="20" t="s">
        <v>130</v>
      </c>
      <c r="E23" s="20" t="s">
        <v>245</v>
      </c>
      <c r="F23" s="20" t="s">
        <v>148</v>
      </c>
      <c r="G23" s="137">
        <f>1882-26.3</f>
        <v>1855.7</v>
      </c>
      <c r="H23" s="137">
        <v>2160.6</v>
      </c>
      <c r="I23" s="137">
        <v>2192.4</v>
      </c>
    </row>
    <row r="24" spans="1:9" s="1" customFormat="1" ht="33" customHeight="1">
      <c r="A24" s="17" t="s">
        <v>624</v>
      </c>
      <c r="B24" s="20" t="s">
        <v>236</v>
      </c>
      <c r="C24" s="20" t="s">
        <v>129</v>
      </c>
      <c r="D24" s="20" t="s">
        <v>130</v>
      </c>
      <c r="E24" s="20" t="s">
        <v>245</v>
      </c>
      <c r="F24" s="20" t="s">
        <v>151</v>
      </c>
      <c r="G24" s="137">
        <v>82.01</v>
      </c>
      <c r="H24" s="137">
        <v>82</v>
      </c>
      <c r="I24" s="137">
        <v>77</v>
      </c>
    </row>
    <row r="25" spans="1:9" s="1" customFormat="1" ht="32.25" customHeight="1">
      <c r="A25" s="17" t="s">
        <v>248</v>
      </c>
      <c r="B25" s="20" t="s">
        <v>236</v>
      </c>
      <c r="C25" s="20" t="s">
        <v>129</v>
      </c>
      <c r="D25" s="20" t="s">
        <v>130</v>
      </c>
      <c r="E25" s="20" t="s">
        <v>246</v>
      </c>
      <c r="F25" s="20"/>
      <c r="G25" s="137">
        <f>G26+G27</f>
        <v>2146.5</v>
      </c>
      <c r="H25" s="137">
        <f>H26+H27</f>
        <v>2207.7</v>
      </c>
      <c r="I25" s="137">
        <f>I26+I27</f>
        <v>2207.7</v>
      </c>
    </row>
    <row r="26" spans="1:9" s="1" customFormat="1" ht="79.5" customHeight="1">
      <c r="A26" s="17" t="s">
        <v>250</v>
      </c>
      <c r="B26" s="20" t="s">
        <v>236</v>
      </c>
      <c r="C26" s="20" t="s">
        <v>129</v>
      </c>
      <c r="D26" s="20" t="s">
        <v>130</v>
      </c>
      <c r="E26" s="20" t="s">
        <v>247</v>
      </c>
      <c r="F26" s="20" t="s">
        <v>150</v>
      </c>
      <c r="G26" s="137">
        <v>2112.5</v>
      </c>
      <c r="H26" s="137">
        <v>2173.7</v>
      </c>
      <c r="I26" s="137">
        <v>2173.7</v>
      </c>
    </row>
    <row r="27" spans="1:9" s="1" customFormat="1" ht="46.5" customHeight="1">
      <c r="A27" s="17" t="s">
        <v>367</v>
      </c>
      <c r="B27" s="20" t="s">
        <v>236</v>
      </c>
      <c r="C27" s="20" t="s">
        <v>129</v>
      </c>
      <c r="D27" s="20" t="s">
        <v>130</v>
      </c>
      <c r="E27" s="20" t="s">
        <v>247</v>
      </c>
      <c r="F27" s="20" t="s">
        <v>148</v>
      </c>
      <c r="G27" s="137">
        <v>34</v>
      </c>
      <c r="H27" s="137">
        <v>34</v>
      </c>
      <c r="I27" s="137">
        <v>34</v>
      </c>
    </row>
    <row r="28" spans="1:9" s="167" customFormat="1" ht="29.25" customHeight="1">
      <c r="A28" s="168" t="s">
        <v>476</v>
      </c>
      <c r="B28" s="165" t="s">
        <v>236</v>
      </c>
      <c r="C28" s="165" t="s">
        <v>129</v>
      </c>
      <c r="D28" s="165" t="s">
        <v>475</v>
      </c>
      <c r="E28" s="165"/>
      <c r="F28" s="165"/>
      <c r="G28" s="166">
        <f>G29</f>
        <v>0</v>
      </c>
      <c r="H28" s="166">
        <f aca="true" t="shared" si="0" ref="H28:I31">H29</f>
        <v>0</v>
      </c>
      <c r="I28" s="166">
        <f t="shared" si="0"/>
        <v>0</v>
      </c>
    </row>
    <row r="29" spans="1:9" s="1" customFormat="1" ht="46.5" customHeight="1">
      <c r="A29" s="17" t="s">
        <v>477</v>
      </c>
      <c r="B29" s="20" t="s">
        <v>236</v>
      </c>
      <c r="C29" s="20" t="s">
        <v>129</v>
      </c>
      <c r="D29" s="20" t="s">
        <v>475</v>
      </c>
      <c r="E29" s="20" t="s">
        <v>239</v>
      </c>
      <c r="F29" s="20"/>
      <c r="G29" s="137">
        <f>G30</f>
        <v>0</v>
      </c>
      <c r="H29" s="137">
        <f t="shared" si="0"/>
        <v>0</v>
      </c>
      <c r="I29" s="137">
        <f t="shared" si="0"/>
        <v>0</v>
      </c>
    </row>
    <row r="30" spans="1:9" s="1" customFormat="1" ht="35.25" customHeight="1">
      <c r="A30" s="17" t="s">
        <v>478</v>
      </c>
      <c r="B30" s="20" t="s">
        <v>236</v>
      </c>
      <c r="C30" s="20" t="s">
        <v>129</v>
      </c>
      <c r="D30" s="20" t="s">
        <v>475</v>
      </c>
      <c r="E30" s="20" t="s">
        <v>480</v>
      </c>
      <c r="F30" s="20"/>
      <c r="G30" s="137">
        <f>G31+G33</f>
        <v>0</v>
      </c>
      <c r="H30" s="137">
        <f>H31+H33</f>
        <v>0</v>
      </c>
      <c r="I30" s="137">
        <f>I31+I33</f>
        <v>0</v>
      </c>
    </row>
    <row r="31" spans="1:9" s="1" customFormat="1" ht="28.5" customHeight="1">
      <c r="A31" s="17" t="s">
        <v>479</v>
      </c>
      <c r="B31" s="20" t="s">
        <v>236</v>
      </c>
      <c r="C31" s="20" t="s">
        <v>129</v>
      </c>
      <c r="D31" s="20" t="s">
        <v>475</v>
      </c>
      <c r="E31" s="20" t="s">
        <v>481</v>
      </c>
      <c r="F31" s="20"/>
      <c r="G31" s="137">
        <f>G32</f>
        <v>0</v>
      </c>
      <c r="H31" s="137">
        <f t="shared" si="0"/>
        <v>0</v>
      </c>
      <c r="I31" s="137">
        <f t="shared" si="0"/>
        <v>0</v>
      </c>
    </row>
    <row r="32" spans="1:9" s="1" customFormat="1" ht="54" customHeight="1" hidden="1">
      <c r="A32" s="17" t="s">
        <v>95</v>
      </c>
      <c r="B32" s="20" t="s">
        <v>236</v>
      </c>
      <c r="C32" s="20" t="s">
        <v>129</v>
      </c>
      <c r="D32" s="20" t="s">
        <v>475</v>
      </c>
      <c r="E32" s="20" t="s">
        <v>483</v>
      </c>
      <c r="F32" s="20" t="s">
        <v>151</v>
      </c>
      <c r="G32" s="137">
        <v>0</v>
      </c>
      <c r="H32" s="137">
        <v>0</v>
      </c>
      <c r="I32" s="137">
        <v>0</v>
      </c>
    </row>
    <row r="33" spans="1:9" s="1" customFormat="1" ht="70.5" customHeight="1">
      <c r="A33" s="17" t="s">
        <v>91</v>
      </c>
      <c r="B33" s="20" t="s">
        <v>236</v>
      </c>
      <c r="C33" s="20" t="s">
        <v>129</v>
      </c>
      <c r="D33" s="20" t="s">
        <v>475</v>
      </c>
      <c r="E33" s="20" t="s">
        <v>93</v>
      </c>
      <c r="F33" s="20"/>
      <c r="G33" s="137">
        <f>G34</f>
        <v>0</v>
      </c>
      <c r="H33" s="137">
        <f>H34</f>
        <v>0</v>
      </c>
      <c r="I33" s="137">
        <f>I34</f>
        <v>0</v>
      </c>
    </row>
    <row r="34" spans="1:9" s="1" customFormat="1" ht="54" customHeight="1">
      <c r="A34" s="17" t="s">
        <v>92</v>
      </c>
      <c r="B34" s="20" t="s">
        <v>236</v>
      </c>
      <c r="C34" s="20" t="s">
        <v>129</v>
      </c>
      <c r="D34" s="20" t="s">
        <v>475</v>
      </c>
      <c r="E34" s="20" t="s">
        <v>94</v>
      </c>
      <c r="F34" s="20" t="s">
        <v>148</v>
      </c>
      <c r="G34" s="137">
        <v>0</v>
      </c>
      <c r="H34" s="137">
        <v>0</v>
      </c>
      <c r="I34" s="137">
        <v>0</v>
      </c>
    </row>
    <row r="35" spans="1:9" s="167" customFormat="1" ht="22.5" customHeight="1">
      <c r="A35" s="168" t="s">
        <v>118</v>
      </c>
      <c r="B35" s="165" t="s">
        <v>236</v>
      </c>
      <c r="C35" s="165" t="s">
        <v>129</v>
      </c>
      <c r="D35" s="165" t="s">
        <v>144</v>
      </c>
      <c r="E35" s="165"/>
      <c r="F35" s="165"/>
      <c r="G35" s="166">
        <f>G36</f>
        <v>500</v>
      </c>
      <c r="H35" s="166">
        <f aca="true" t="shared" si="1" ref="H35:I38">H36</f>
        <v>500</v>
      </c>
      <c r="I35" s="166">
        <f t="shared" si="1"/>
        <v>500</v>
      </c>
    </row>
    <row r="36" spans="1:9" s="1" customFormat="1" ht="62.25" customHeight="1">
      <c r="A36" s="17" t="s">
        <v>329</v>
      </c>
      <c r="B36" s="20" t="s">
        <v>236</v>
      </c>
      <c r="C36" s="20" t="s">
        <v>129</v>
      </c>
      <c r="D36" s="20" t="s">
        <v>144</v>
      </c>
      <c r="E36" s="20" t="s">
        <v>239</v>
      </c>
      <c r="F36" s="20"/>
      <c r="G36" s="137">
        <f>G37</f>
        <v>500</v>
      </c>
      <c r="H36" s="137">
        <f t="shared" si="1"/>
        <v>500</v>
      </c>
      <c r="I36" s="137">
        <f t="shared" si="1"/>
        <v>500</v>
      </c>
    </row>
    <row r="37" spans="1:9" s="1" customFormat="1" ht="33" customHeight="1">
      <c r="A37" s="17" t="s">
        <v>242</v>
      </c>
      <c r="B37" s="20" t="s">
        <v>236</v>
      </c>
      <c r="C37" s="20" t="s">
        <v>129</v>
      </c>
      <c r="D37" s="20" t="s">
        <v>144</v>
      </c>
      <c r="E37" s="20" t="s">
        <v>240</v>
      </c>
      <c r="F37" s="20"/>
      <c r="G37" s="137">
        <f>G38</f>
        <v>500</v>
      </c>
      <c r="H37" s="137">
        <f t="shared" si="1"/>
        <v>500</v>
      </c>
      <c r="I37" s="137">
        <f t="shared" si="1"/>
        <v>500</v>
      </c>
    </row>
    <row r="38" spans="1:9" s="1" customFormat="1" ht="33" customHeight="1">
      <c r="A38" s="17" t="s">
        <v>251</v>
      </c>
      <c r="B38" s="20" t="s">
        <v>236</v>
      </c>
      <c r="C38" s="20" t="s">
        <v>129</v>
      </c>
      <c r="D38" s="20" t="s">
        <v>144</v>
      </c>
      <c r="E38" s="20" t="s">
        <v>249</v>
      </c>
      <c r="F38" s="20"/>
      <c r="G38" s="137">
        <f>G39</f>
        <v>500</v>
      </c>
      <c r="H38" s="137">
        <f t="shared" si="1"/>
        <v>500</v>
      </c>
      <c r="I38" s="137">
        <f t="shared" si="1"/>
        <v>500</v>
      </c>
    </row>
    <row r="39" spans="1:9" s="1" customFormat="1" ht="71.25" customHeight="1">
      <c r="A39" s="17" t="s">
        <v>252</v>
      </c>
      <c r="B39" s="20" t="s">
        <v>236</v>
      </c>
      <c r="C39" s="20" t="s">
        <v>129</v>
      </c>
      <c r="D39" s="20" t="s">
        <v>144</v>
      </c>
      <c r="E39" s="20" t="s">
        <v>253</v>
      </c>
      <c r="F39" s="20" t="s">
        <v>151</v>
      </c>
      <c r="G39" s="137">
        <v>500</v>
      </c>
      <c r="H39" s="137">
        <v>500</v>
      </c>
      <c r="I39" s="137">
        <v>500</v>
      </c>
    </row>
    <row r="40" spans="1:9" s="167" customFormat="1" ht="25.5" customHeight="1">
      <c r="A40" s="168" t="s">
        <v>160</v>
      </c>
      <c r="B40" s="165" t="s">
        <v>236</v>
      </c>
      <c r="C40" s="165" t="s">
        <v>129</v>
      </c>
      <c r="D40" s="165" t="s">
        <v>145</v>
      </c>
      <c r="E40" s="165"/>
      <c r="F40" s="165"/>
      <c r="G40" s="166">
        <f>G44+G46+G47+G51+G52+G48+G49</f>
        <v>53116.172999999995</v>
      </c>
      <c r="H40" s="166">
        <f>H44+H46+H47+H51+H52+H48+H49</f>
        <v>14969.9</v>
      </c>
      <c r="I40" s="166">
        <f>I44+I46+I47+I51+I52+I48+I49</f>
        <v>19314.3</v>
      </c>
    </row>
    <row r="41" spans="1:9" s="1" customFormat="1" ht="47.25" customHeight="1">
      <c r="A41" s="161" t="s">
        <v>238</v>
      </c>
      <c r="B41" s="20" t="s">
        <v>236</v>
      </c>
      <c r="C41" s="20" t="s">
        <v>129</v>
      </c>
      <c r="D41" s="20" t="s">
        <v>145</v>
      </c>
      <c r="E41" s="20" t="s">
        <v>239</v>
      </c>
      <c r="F41" s="20"/>
      <c r="G41" s="137">
        <f>G42</f>
        <v>53116.172999999995</v>
      </c>
      <c r="H41" s="137">
        <f>H42</f>
        <v>14969.900000000001</v>
      </c>
      <c r="I41" s="137">
        <f>I42</f>
        <v>19314.3</v>
      </c>
    </row>
    <row r="42" spans="1:9" s="1" customFormat="1" ht="30.75" customHeight="1">
      <c r="A42" s="17" t="s">
        <v>242</v>
      </c>
      <c r="B42" s="20" t="s">
        <v>236</v>
      </c>
      <c r="C42" s="20" t="s">
        <v>129</v>
      </c>
      <c r="D42" s="20" t="s">
        <v>145</v>
      </c>
      <c r="E42" s="20" t="s">
        <v>240</v>
      </c>
      <c r="F42" s="20"/>
      <c r="G42" s="137">
        <f>G43+G45+G50</f>
        <v>53116.172999999995</v>
      </c>
      <c r="H42" s="137">
        <f>H43+H45+H50</f>
        <v>14969.900000000001</v>
      </c>
      <c r="I42" s="137">
        <f>I43+I45+I50</f>
        <v>19314.3</v>
      </c>
    </row>
    <row r="43" spans="1:9" s="1" customFormat="1" ht="33" customHeight="1">
      <c r="A43" s="17" t="s">
        <v>243</v>
      </c>
      <c r="B43" s="20" t="s">
        <v>236</v>
      </c>
      <c r="C43" s="20" t="s">
        <v>129</v>
      </c>
      <c r="D43" s="20" t="s">
        <v>145</v>
      </c>
      <c r="E43" s="20" t="s">
        <v>241</v>
      </c>
      <c r="F43" s="20"/>
      <c r="G43" s="137">
        <f>G44</f>
        <v>1160.9</v>
      </c>
      <c r="H43" s="137">
        <f>H44</f>
        <v>1110.9</v>
      </c>
      <c r="I43" s="137">
        <f>I44</f>
        <v>1060.9</v>
      </c>
    </row>
    <row r="44" spans="1:9" s="1" customFormat="1" ht="46.5" customHeight="1">
      <c r="A44" s="17" t="s">
        <v>619</v>
      </c>
      <c r="B44" s="20" t="s">
        <v>236</v>
      </c>
      <c r="C44" s="20" t="s">
        <v>129</v>
      </c>
      <c r="D44" s="20" t="s">
        <v>145</v>
      </c>
      <c r="E44" s="20" t="s">
        <v>245</v>
      </c>
      <c r="F44" s="20" t="s">
        <v>148</v>
      </c>
      <c r="G44" s="137">
        <f>200+960.9</f>
        <v>1160.9</v>
      </c>
      <c r="H44" s="137">
        <v>1110.9</v>
      </c>
      <c r="I44" s="137">
        <v>1060.9</v>
      </c>
    </row>
    <row r="45" spans="1:9" s="1" customFormat="1" ht="74.25" customHeight="1">
      <c r="A45" s="17" t="s">
        <v>254</v>
      </c>
      <c r="B45" s="20" t="s">
        <v>236</v>
      </c>
      <c r="C45" s="20" t="s">
        <v>129</v>
      </c>
      <c r="D45" s="20" t="s">
        <v>145</v>
      </c>
      <c r="E45" s="20" t="s">
        <v>255</v>
      </c>
      <c r="F45" s="20"/>
      <c r="G45" s="137">
        <f>G46+G47+G48+G49</f>
        <v>44932.573</v>
      </c>
      <c r="H45" s="137">
        <f>H46+H47+H48+H49</f>
        <v>6811.7</v>
      </c>
      <c r="I45" s="137">
        <f>I46+I47+I48+I49</f>
        <v>11241.5</v>
      </c>
    </row>
    <row r="46" spans="1:9" s="1" customFormat="1" ht="48.75" customHeight="1">
      <c r="A46" s="17" t="s">
        <v>368</v>
      </c>
      <c r="B46" s="20" t="s">
        <v>236</v>
      </c>
      <c r="C46" s="20" t="s">
        <v>129</v>
      </c>
      <c r="D46" s="20" t="s">
        <v>145</v>
      </c>
      <c r="E46" s="20" t="s">
        <v>256</v>
      </c>
      <c r="F46" s="20" t="s">
        <v>148</v>
      </c>
      <c r="G46" s="137">
        <f>26.3+9023.4+800+535+240+300+200+400+75+2400+599+126</f>
        <v>14724.699999999999</v>
      </c>
      <c r="H46" s="137">
        <v>1981</v>
      </c>
      <c r="I46" s="137">
        <v>3047.6</v>
      </c>
    </row>
    <row r="47" spans="1:9" s="1" customFormat="1" ht="50.25" customHeight="1">
      <c r="A47" s="17" t="s">
        <v>376</v>
      </c>
      <c r="B47" s="20" t="s">
        <v>236</v>
      </c>
      <c r="C47" s="20" t="s">
        <v>129</v>
      </c>
      <c r="D47" s="20" t="s">
        <v>145</v>
      </c>
      <c r="E47" s="20" t="s">
        <v>256</v>
      </c>
      <c r="F47" s="20" t="s">
        <v>149</v>
      </c>
      <c r="G47" s="137">
        <f>6019.3+518.996+461.7</f>
        <v>6999.996</v>
      </c>
      <c r="H47" s="137">
        <v>1549.7</v>
      </c>
      <c r="I47" s="137">
        <v>1955.9</v>
      </c>
    </row>
    <row r="48" spans="1:9" s="1" customFormat="1" ht="42.75" customHeight="1">
      <c r="A48" s="17" t="s">
        <v>307</v>
      </c>
      <c r="B48" s="20" t="s">
        <v>236</v>
      </c>
      <c r="C48" s="20" t="s">
        <v>129</v>
      </c>
      <c r="D48" s="20" t="s">
        <v>145</v>
      </c>
      <c r="E48" s="20" t="s">
        <v>256</v>
      </c>
      <c r="F48" s="20" t="s">
        <v>151</v>
      </c>
      <c r="G48" s="137">
        <f>137.2+52.15</f>
        <v>189.35</v>
      </c>
      <c r="H48" s="137">
        <v>0</v>
      </c>
      <c r="I48" s="137">
        <v>0</v>
      </c>
    </row>
    <row r="49" spans="1:9" s="167" customFormat="1" ht="48.75" customHeight="1">
      <c r="A49" s="168" t="s">
        <v>604</v>
      </c>
      <c r="B49" s="165" t="s">
        <v>236</v>
      </c>
      <c r="C49" s="165" t="s">
        <v>129</v>
      </c>
      <c r="D49" s="165" t="s">
        <v>145</v>
      </c>
      <c r="E49" s="165" t="s">
        <v>603</v>
      </c>
      <c r="F49" s="165" t="s">
        <v>151</v>
      </c>
      <c r="G49" s="166">
        <f>2000-47.6-137.223-84-52.2+12973.3-400+10852.2-1552.7-250.2-4198.6-4483.05+15399.3-3401.8-1958.7-1640.2</f>
        <v>23018.527</v>
      </c>
      <c r="H49" s="166">
        <v>3281</v>
      </c>
      <c r="I49" s="166">
        <v>6238</v>
      </c>
    </row>
    <row r="50" spans="1:9" s="100" customFormat="1" ht="33" customHeight="1">
      <c r="A50" s="98" t="s">
        <v>520</v>
      </c>
      <c r="B50" s="99" t="s">
        <v>236</v>
      </c>
      <c r="C50" s="99" t="s">
        <v>129</v>
      </c>
      <c r="D50" s="99" t="s">
        <v>145</v>
      </c>
      <c r="E50" s="99" t="s">
        <v>519</v>
      </c>
      <c r="F50" s="99"/>
      <c r="G50" s="138">
        <f>G51+G52</f>
        <v>7022.7</v>
      </c>
      <c r="H50" s="138">
        <f>H51+H52</f>
        <v>7047.3</v>
      </c>
      <c r="I50" s="138">
        <f>I51+I52</f>
        <v>7011.9</v>
      </c>
    </row>
    <row r="51" spans="1:9" s="100" customFormat="1" ht="82.5" customHeight="1">
      <c r="A51" s="101" t="s">
        <v>523</v>
      </c>
      <c r="B51" s="99" t="s">
        <v>236</v>
      </c>
      <c r="C51" s="99" t="s">
        <v>129</v>
      </c>
      <c r="D51" s="99" t="s">
        <v>145</v>
      </c>
      <c r="E51" s="99" t="s">
        <v>521</v>
      </c>
      <c r="F51" s="99" t="s">
        <v>150</v>
      </c>
      <c r="G51" s="138">
        <v>6505.7</v>
      </c>
      <c r="H51" s="138">
        <v>6576</v>
      </c>
      <c r="I51" s="138">
        <v>6576</v>
      </c>
    </row>
    <row r="52" spans="1:9" s="100" customFormat="1" ht="46.5" customHeight="1">
      <c r="A52" s="101" t="s">
        <v>522</v>
      </c>
      <c r="B52" s="99" t="s">
        <v>236</v>
      </c>
      <c r="C52" s="99" t="s">
        <v>129</v>
      </c>
      <c r="D52" s="99" t="s">
        <v>145</v>
      </c>
      <c r="E52" s="99" t="s">
        <v>521</v>
      </c>
      <c r="F52" s="99" t="s">
        <v>148</v>
      </c>
      <c r="G52" s="138">
        <v>517</v>
      </c>
      <c r="H52" s="138">
        <v>471.3</v>
      </c>
      <c r="I52" s="138">
        <v>435.9</v>
      </c>
    </row>
    <row r="53" spans="1:9" s="167" customFormat="1" ht="30" customHeight="1">
      <c r="A53" s="168" t="s">
        <v>484</v>
      </c>
      <c r="B53" s="165" t="s">
        <v>236</v>
      </c>
      <c r="C53" s="165" t="s">
        <v>134</v>
      </c>
      <c r="D53" s="165"/>
      <c r="E53" s="165"/>
      <c r="F53" s="165"/>
      <c r="G53" s="166">
        <f>G54+G66+G61</f>
        <v>1179</v>
      </c>
      <c r="H53" s="166">
        <f>H54+H66+H61</f>
        <v>605</v>
      </c>
      <c r="I53" s="166">
        <f>I54+I66+I61</f>
        <v>315</v>
      </c>
    </row>
    <row r="54" spans="1:9" s="1" customFormat="1" ht="30" customHeight="1">
      <c r="A54" s="17" t="s">
        <v>532</v>
      </c>
      <c r="B54" s="20" t="s">
        <v>236</v>
      </c>
      <c r="C54" s="20" t="s">
        <v>134</v>
      </c>
      <c r="D54" s="20" t="s">
        <v>147</v>
      </c>
      <c r="F54" s="20"/>
      <c r="G54" s="137">
        <f>G55</f>
        <v>200</v>
      </c>
      <c r="H54" s="137">
        <f aca="true" t="shared" si="2" ref="H54:I56">H55</f>
        <v>200</v>
      </c>
      <c r="I54" s="137">
        <f t="shared" si="2"/>
        <v>0</v>
      </c>
    </row>
    <row r="55" spans="1:9" s="1" customFormat="1" ht="42" customHeight="1">
      <c r="A55" s="17" t="s">
        <v>477</v>
      </c>
      <c r="B55" s="20" t="s">
        <v>236</v>
      </c>
      <c r="C55" s="20" t="s">
        <v>134</v>
      </c>
      <c r="D55" s="20" t="s">
        <v>147</v>
      </c>
      <c r="E55" s="20" t="s">
        <v>239</v>
      </c>
      <c r="F55" s="20"/>
      <c r="G55" s="137">
        <f>G56</f>
        <v>200</v>
      </c>
      <c r="H55" s="137">
        <f t="shared" si="2"/>
        <v>200</v>
      </c>
      <c r="I55" s="137">
        <f t="shared" si="2"/>
        <v>0</v>
      </c>
    </row>
    <row r="56" spans="1:9" s="1" customFormat="1" ht="30" customHeight="1">
      <c r="A56" s="17" t="s">
        <v>486</v>
      </c>
      <c r="B56" s="20" t="s">
        <v>236</v>
      </c>
      <c r="C56" s="20" t="s">
        <v>134</v>
      </c>
      <c r="D56" s="20" t="s">
        <v>147</v>
      </c>
      <c r="E56" s="20" t="s">
        <v>490</v>
      </c>
      <c r="F56" s="20"/>
      <c r="G56" s="137">
        <f>G57</f>
        <v>200</v>
      </c>
      <c r="H56" s="137">
        <f t="shared" si="2"/>
        <v>200</v>
      </c>
      <c r="I56" s="137">
        <f t="shared" si="2"/>
        <v>0</v>
      </c>
    </row>
    <row r="57" spans="1:9" s="1" customFormat="1" ht="43.5" customHeight="1">
      <c r="A57" s="17" t="s">
        <v>533</v>
      </c>
      <c r="B57" s="20" t="s">
        <v>236</v>
      </c>
      <c r="C57" s="20" t="s">
        <v>134</v>
      </c>
      <c r="D57" s="20" t="s">
        <v>147</v>
      </c>
      <c r="E57" s="20" t="s">
        <v>535</v>
      </c>
      <c r="F57" s="20"/>
      <c r="G57" s="137">
        <f>G58+G59+G60</f>
        <v>200</v>
      </c>
      <c r="H57" s="137">
        <f>H58+H59+H60</f>
        <v>200</v>
      </c>
      <c r="I57" s="137">
        <f>I58+I59+I60</f>
        <v>0</v>
      </c>
    </row>
    <row r="58" spans="1:9" s="1" customFormat="1" ht="55.5" customHeight="1">
      <c r="A58" s="17" t="s">
        <v>534</v>
      </c>
      <c r="B58" s="20" t="s">
        <v>236</v>
      </c>
      <c r="C58" s="20" t="s">
        <v>134</v>
      </c>
      <c r="D58" s="20" t="s">
        <v>147</v>
      </c>
      <c r="E58" s="20" t="s">
        <v>536</v>
      </c>
      <c r="F58" s="20" t="s">
        <v>148</v>
      </c>
      <c r="G58" s="137">
        <v>200</v>
      </c>
      <c r="H58" s="137">
        <v>200</v>
      </c>
      <c r="I58" s="137">
        <f>I59+I60+I61</f>
        <v>0</v>
      </c>
    </row>
    <row r="59" spans="1:9" s="1" customFormat="1" ht="48" customHeight="1" hidden="1">
      <c r="A59" s="17" t="s">
        <v>540</v>
      </c>
      <c r="B59" s="20" t="s">
        <v>236</v>
      </c>
      <c r="C59" s="20" t="s">
        <v>134</v>
      </c>
      <c r="D59" s="20" t="s">
        <v>147</v>
      </c>
      <c r="E59" s="20" t="s">
        <v>536</v>
      </c>
      <c r="F59" s="20" t="s">
        <v>157</v>
      </c>
      <c r="G59" s="137">
        <v>0</v>
      </c>
      <c r="H59" s="137">
        <v>0</v>
      </c>
      <c r="I59" s="137">
        <v>0</v>
      </c>
    </row>
    <row r="60" spans="1:9" s="1" customFormat="1" ht="55.5" customHeight="1" hidden="1">
      <c r="A60" s="17" t="s">
        <v>537</v>
      </c>
      <c r="B60" s="20" t="s">
        <v>236</v>
      </c>
      <c r="C60" s="20" t="s">
        <v>134</v>
      </c>
      <c r="D60" s="20" t="s">
        <v>147</v>
      </c>
      <c r="E60" s="20" t="s">
        <v>538</v>
      </c>
      <c r="F60" s="20" t="s">
        <v>157</v>
      </c>
      <c r="G60" s="137">
        <v>0</v>
      </c>
      <c r="H60" s="137">
        <v>0</v>
      </c>
      <c r="I60" s="137">
        <v>0</v>
      </c>
    </row>
    <row r="61" spans="1:9" s="1" customFormat="1" ht="31.5" customHeight="1">
      <c r="A61" s="17" t="s">
        <v>103</v>
      </c>
      <c r="B61" s="20" t="s">
        <v>236</v>
      </c>
      <c r="C61" s="20" t="s">
        <v>134</v>
      </c>
      <c r="D61" s="20" t="s">
        <v>135</v>
      </c>
      <c r="E61" s="20"/>
      <c r="F61" s="20"/>
      <c r="G61" s="137">
        <f>G62</f>
        <v>0</v>
      </c>
      <c r="H61" s="137">
        <f aca="true" t="shared" si="3" ref="H61:I64">H62</f>
        <v>0</v>
      </c>
      <c r="I61" s="137">
        <f t="shared" si="3"/>
        <v>0</v>
      </c>
    </row>
    <row r="62" spans="1:9" s="1" customFormat="1" ht="42" customHeight="1" hidden="1">
      <c r="A62" s="17" t="s">
        <v>477</v>
      </c>
      <c r="B62" s="20" t="s">
        <v>236</v>
      </c>
      <c r="C62" s="20" t="s">
        <v>134</v>
      </c>
      <c r="D62" s="20" t="s">
        <v>135</v>
      </c>
      <c r="E62" s="20" t="s">
        <v>239</v>
      </c>
      <c r="F62" s="20"/>
      <c r="G62" s="137">
        <f>G63</f>
        <v>0</v>
      </c>
      <c r="H62" s="137">
        <f t="shared" si="3"/>
        <v>0</v>
      </c>
      <c r="I62" s="137">
        <f t="shared" si="3"/>
        <v>0</v>
      </c>
    </row>
    <row r="63" spans="1:9" s="1" customFormat="1" ht="35.25" customHeight="1" hidden="1">
      <c r="A63" s="17" t="s">
        <v>486</v>
      </c>
      <c r="B63" s="20" t="s">
        <v>236</v>
      </c>
      <c r="C63" s="20" t="s">
        <v>134</v>
      </c>
      <c r="D63" s="20" t="s">
        <v>135</v>
      </c>
      <c r="E63" s="20" t="s">
        <v>490</v>
      </c>
      <c r="F63" s="20"/>
      <c r="G63" s="137">
        <f>G64</f>
        <v>0</v>
      </c>
      <c r="H63" s="137">
        <f t="shared" si="3"/>
        <v>0</v>
      </c>
      <c r="I63" s="137">
        <f t="shared" si="3"/>
        <v>0</v>
      </c>
    </row>
    <row r="64" spans="1:9" s="1" customFormat="1" ht="42" customHeight="1" hidden="1">
      <c r="A64" s="17" t="s">
        <v>533</v>
      </c>
      <c r="B64" s="20" t="s">
        <v>236</v>
      </c>
      <c r="C64" s="20" t="s">
        <v>134</v>
      </c>
      <c r="D64" s="20" t="s">
        <v>135</v>
      </c>
      <c r="E64" s="20" t="s">
        <v>535</v>
      </c>
      <c r="F64" s="20"/>
      <c r="G64" s="137">
        <f>G65</f>
        <v>0</v>
      </c>
      <c r="H64" s="137">
        <f t="shared" si="3"/>
        <v>0</v>
      </c>
      <c r="I64" s="137">
        <f t="shared" si="3"/>
        <v>0</v>
      </c>
    </row>
    <row r="65" spans="1:9" s="1" customFormat="1" ht="43.5" customHeight="1" hidden="1">
      <c r="A65" s="17" t="s">
        <v>510</v>
      </c>
      <c r="B65" s="20" t="s">
        <v>236</v>
      </c>
      <c r="C65" s="20" t="s">
        <v>134</v>
      </c>
      <c r="D65" s="20" t="s">
        <v>135</v>
      </c>
      <c r="E65" s="20" t="s">
        <v>102</v>
      </c>
      <c r="F65" s="20" t="s">
        <v>148</v>
      </c>
      <c r="G65" s="137">
        <v>0</v>
      </c>
      <c r="H65" s="137">
        <v>0</v>
      </c>
      <c r="I65" s="137">
        <v>0</v>
      </c>
    </row>
    <row r="66" spans="1:9" s="167" customFormat="1" ht="30.75" customHeight="1">
      <c r="A66" s="168" t="s">
        <v>485</v>
      </c>
      <c r="B66" s="165" t="s">
        <v>236</v>
      </c>
      <c r="C66" s="165" t="s">
        <v>134</v>
      </c>
      <c r="D66" s="165" t="s">
        <v>489</v>
      </c>
      <c r="E66" s="165"/>
      <c r="F66" s="165"/>
      <c r="G66" s="166">
        <f>G67</f>
        <v>979</v>
      </c>
      <c r="H66" s="166">
        <f aca="true" t="shared" si="4" ref="H66:I69">H67</f>
        <v>405</v>
      </c>
      <c r="I66" s="166">
        <f t="shared" si="4"/>
        <v>315</v>
      </c>
    </row>
    <row r="67" spans="1:9" s="1" customFormat="1" ht="45.75" customHeight="1">
      <c r="A67" s="17" t="s">
        <v>477</v>
      </c>
      <c r="B67" s="20" t="s">
        <v>236</v>
      </c>
      <c r="C67" s="20" t="s">
        <v>134</v>
      </c>
      <c r="D67" s="20" t="s">
        <v>489</v>
      </c>
      <c r="E67" s="20" t="s">
        <v>239</v>
      </c>
      <c r="F67" s="20"/>
      <c r="G67" s="137">
        <f>G68</f>
        <v>979</v>
      </c>
      <c r="H67" s="137">
        <f t="shared" si="4"/>
        <v>405</v>
      </c>
      <c r="I67" s="137">
        <f t="shared" si="4"/>
        <v>315</v>
      </c>
    </row>
    <row r="68" spans="1:9" s="1" customFormat="1" ht="33" customHeight="1">
      <c r="A68" s="17" t="s">
        <v>486</v>
      </c>
      <c r="B68" s="20" t="s">
        <v>236</v>
      </c>
      <c r="C68" s="20" t="s">
        <v>134</v>
      </c>
      <c r="D68" s="20" t="s">
        <v>489</v>
      </c>
      <c r="E68" s="20" t="s">
        <v>490</v>
      </c>
      <c r="F68" s="20"/>
      <c r="G68" s="137">
        <f>G69</f>
        <v>979</v>
      </c>
      <c r="H68" s="137">
        <f t="shared" si="4"/>
        <v>405</v>
      </c>
      <c r="I68" s="137">
        <f t="shared" si="4"/>
        <v>315</v>
      </c>
    </row>
    <row r="69" spans="1:9" s="1" customFormat="1" ht="35.25" customHeight="1">
      <c r="A69" s="17" t="s">
        <v>487</v>
      </c>
      <c r="B69" s="20" t="s">
        <v>236</v>
      </c>
      <c r="C69" s="20" t="s">
        <v>134</v>
      </c>
      <c r="D69" s="20" t="s">
        <v>489</v>
      </c>
      <c r="E69" s="20" t="s">
        <v>491</v>
      </c>
      <c r="F69" s="20"/>
      <c r="G69" s="137">
        <f>G70</f>
        <v>979</v>
      </c>
      <c r="H69" s="137">
        <f t="shared" si="4"/>
        <v>405</v>
      </c>
      <c r="I69" s="137">
        <f t="shared" si="4"/>
        <v>315</v>
      </c>
    </row>
    <row r="70" spans="1:9" s="1" customFormat="1" ht="46.5" customHeight="1">
      <c r="A70" s="17" t="s">
        <v>488</v>
      </c>
      <c r="B70" s="20" t="s">
        <v>236</v>
      </c>
      <c r="C70" s="20" t="s">
        <v>134</v>
      </c>
      <c r="D70" s="20" t="s">
        <v>489</v>
      </c>
      <c r="E70" s="20" t="s">
        <v>616</v>
      </c>
      <c r="F70" s="20" t="s">
        <v>148</v>
      </c>
      <c r="G70" s="137">
        <f>954+25</f>
        <v>979</v>
      </c>
      <c r="H70" s="137">
        <v>405</v>
      </c>
      <c r="I70" s="137">
        <v>315</v>
      </c>
    </row>
    <row r="71" spans="1:9" s="167" customFormat="1" ht="33.75" customHeight="1">
      <c r="A71" s="168" t="s">
        <v>119</v>
      </c>
      <c r="B71" s="165" t="s">
        <v>236</v>
      </c>
      <c r="C71" s="165" t="s">
        <v>130</v>
      </c>
      <c r="D71" s="165"/>
      <c r="E71" s="165"/>
      <c r="F71" s="165"/>
      <c r="G71" s="166">
        <f>G72+G77+G84</f>
        <v>93528.36</v>
      </c>
      <c r="H71" s="166">
        <f>H72+H77+H84</f>
        <v>79449.5</v>
      </c>
      <c r="I71" s="166">
        <f>I72+I77+I84</f>
        <v>80778.5</v>
      </c>
    </row>
    <row r="72" spans="1:9" s="1" customFormat="1" ht="29.25" customHeight="1">
      <c r="A72" s="17" t="s">
        <v>159</v>
      </c>
      <c r="B72" s="20" t="s">
        <v>236</v>
      </c>
      <c r="C72" s="20" t="s">
        <v>130</v>
      </c>
      <c r="D72" s="20" t="s">
        <v>132</v>
      </c>
      <c r="E72" s="20"/>
      <c r="F72" s="20"/>
      <c r="G72" s="137">
        <f>G76</f>
        <v>825</v>
      </c>
      <c r="H72" s="137">
        <f>H76</f>
        <v>650</v>
      </c>
      <c r="I72" s="137">
        <f>I76</f>
        <v>676</v>
      </c>
    </row>
    <row r="73" spans="1:9" s="1" customFormat="1" ht="57.75" customHeight="1">
      <c r="A73" s="17" t="s">
        <v>238</v>
      </c>
      <c r="B73" s="20" t="s">
        <v>236</v>
      </c>
      <c r="C73" s="20" t="s">
        <v>130</v>
      </c>
      <c r="D73" s="20" t="s">
        <v>132</v>
      </c>
      <c r="E73" s="20" t="s">
        <v>239</v>
      </c>
      <c r="F73" s="20"/>
      <c r="G73" s="137">
        <f>G74</f>
        <v>825</v>
      </c>
      <c r="H73" s="137">
        <f aca="true" t="shared" si="5" ref="H73:I75">H74</f>
        <v>650</v>
      </c>
      <c r="I73" s="137">
        <f t="shared" si="5"/>
        <v>676</v>
      </c>
    </row>
    <row r="74" spans="1:9" s="1" customFormat="1" ht="24.75" customHeight="1">
      <c r="A74" s="17" t="s">
        <v>260</v>
      </c>
      <c r="B74" s="20" t="s">
        <v>236</v>
      </c>
      <c r="C74" s="20" t="s">
        <v>130</v>
      </c>
      <c r="D74" s="20" t="s">
        <v>132</v>
      </c>
      <c r="E74" s="20" t="s">
        <v>259</v>
      </c>
      <c r="F74" s="20"/>
      <c r="G74" s="137">
        <f>G75</f>
        <v>825</v>
      </c>
      <c r="H74" s="137">
        <f t="shared" si="5"/>
        <v>650</v>
      </c>
      <c r="I74" s="137">
        <f t="shared" si="5"/>
        <v>676</v>
      </c>
    </row>
    <row r="75" spans="1:9" s="1" customFormat="1" ht="44.25" customHeight="1">
      <c r="A75" s="17" t="s">
        <v>261</v>
      </c>
      <c r="B75" s="20" t="s">
        <v>236</v>
      </c>
      <c r="C75" s="20" t="s">
        <v>130</v>
      </c>
      <c r="D75" s="20" t="s">
        <v>132</v>
      </c>
      <c r="E75" s="20" t="s">
        <v>262</v>
      </c>
      <c r="F75" s="20"/>
      <c r="G75" s="137">
        <f>G76</f>
        <v>825</v>
      </c>
      <c r="H75" s="137">
        <f t="shared" si="5"/>
        <v>650</v>
      </c>
      <c r="I75" s="137">
        <f t="shared" si="5"/>
        <v>676</v>
      </c>
    </row>
    <row r="76" spans="1:9" s="1" customFormat="1" ht="63.75" customHeight="1">
      <c r="A76" s="17" t="s">
        <v>369</v>
      </c>
      <c r="B76" s="20" t="s">
        <v>236</v>
      </c>
      <c r="C76" s="20" t="s">
        <v>130</v>
      </c>
      <c r="D76" s="20" t="s">
        <v>132</v>
      </c>
      <c r="E76" s="20" t="s">
        <v>263</v>
      </c>
      <c r="F76" s="20" t="s">
        <v>148</v>
      </c>
      <c r="G76" s="137">
        <v>825</v>
      </c>
      <c r="H76" s="137">
        <v>650</v>
      </c>
      <c r="I76" s="137">
        <v>676</v>
      </c>
    </row>
    <row r="77" spans="1:9" s="167" customFormat="1" ht="27" customHeight="1">
      <c r="A77" s="168" t="s">
        <v>146</v>
      </c>
      <c r="B77" s="165" t="s">
        <v>236</v>
      </c>
      <c r="C77" s="165" t="s">
        <v>130</v>
      </c>
      <c r="D77" s="165" t="s">
        <v>147</v>
      </c>
      <c r="E77" s="165"/>
      <c r="F77" s="165"/>
      <c r="G77" s="166">
        <f>G78</f>
        <v>79638.16</v>
      </c>
      <c r="H77" s="166">
        <f aca="true" t="shared" si="6" ref="H77:I79">H78</f>
        <v>75506.1</v>
      </c>
      <c r="I77" s="166">
        <f t="shared" si="6"/>
        <v>76253.3</v>
      </c>
    </row>
    <row r="78" spans="1:9" s="1" customFormat="1" ht="46.5" customHeight="1">
      <c r="A78" s="17" t="s">
        <v>264</v>
      </c>
      <c r="B78" s="20" t="s">
        <v>236</v>
      </c>
      <c r="C78" s="20" t="s">
        <v>130</v>
      </c>
      <c r="D78" s="20" t="s">
        <v>147</v>
      </c>
      <c r="E78" s="20" t="s">
        <v>266</v>
      </c>
      <c r="F78" s="20"/>
      <c r="G78" s="137">
        <f>G79</f>
        <v>79638.16</v>
      </c>
      <c r="H78" s="137">
        <f t="shared" si="6"/>
        <v>75506.1</v>
      </c>
      <c r="I78" s="137">
        <f t="shared" si="6"/>
        <v>76253.3</v>
      </c>
    </row>
    <row r="79" spans="1:9" s="1" customFormat="1" ht="35.25" customHeight="1">
      <c r="A79" s="17" t="s">
        <v>265</v>
      </c>
      <c r="B79" s="20" t="s">
        <v>236</v>
      </c>
      <c r="C79" s="20" t="s">
        <v>130</v>
      </c>
      <c r="D79" s="20" t="s">
        <v>147</v>
      </c>
      <c r="E79" s="20" t="s">
        <v>267</v>
      </c>
      <c r="F79" s="20"/>
      <c r="G79" s="137">
        <f>G80</f>
        <v>79638.16</v>
      </c>
      <c r="H79" s="137">
        <f t="shared" si="6"/>
        <v>75506.1</v>
      </c>
      <c r="I79" s="137">
        <f t="shared" si="6"/>
        <v>76253.3</v>
      </c>
    </row>
    <row r="80" spans="1:9" s="1" customFormat="1" ht="35.25" customHeight="1">
      <c r="A80" s="17" t="s">
        <v>268</v>
      </c>
      <c r="B80" s="20" t="s">
        <v>236</v>
      </c>
      <c r="C80" s="20" t="s">
        <v>130</v>
      </c>
      <c r="D80" s="20" t="s">
        <v>147</v>
      </c>
      <c r="E80" s="54" t="s">
        <v>269</v>
      </c>
      <c r="F80" s="20"/>
      <c r="G80" s="137">
        <f>G81+G82+G83</f>
        <v>79638.16</v>
      </c>
      <c r="H80" s="137">
        <f>H81+H82+H83</f>
        <v>75506.1</v>
      </c>
      <c r="I80" s="137">
        <f>I81+I82+I83</f>
        <v>76253.3</v>
      </c>
    </row>
    <row r="81" spans="1:9" s="1" customFormat="1" ht="45" customHeight="1">
      <c r="A81" s="17" t="s">
        <v>547</v>
      </c>
      <c r="B81" s="20" t="s">
        <v>236</v>
      </c>
      <c r="C81" s="20" t="s">
        <v>130</v>
      </c>
      <c r="D81" s="20" t="s">
        <v>147</v>
      </c>
      <c r="E81" s="54" t="s">
        <v>548</v>
      </c>
      <c r="F81" s="20" t="s">
        <v>148</v>
      </c>
      <c r="G81" s="137">
        <f>33073.6+11537+330.73</f>
        <v>44941.33</v>
      </c>
      <c r="H81" s="137">
        <f>40379.6+4038</f>
        <v>44417.6</v>
      </c>
      <c r="I81" s="137">
        <f>40379.6+4038</f>
        <v>44417.6</v>
      </c>
    </row>
    <row r="82" spans="1:9" s="1" customFormat="1" ht="48" customHeight="1">
      <c r="A82" s="17" t="s">
        <v>541</v>
      </c>
      <c r="B82" s="20" t="s">
        <v>236</v>
      </c>
      <c r="C82" s="20" t="s">
        <v>130</v>
      </c>
      <c r="D82" s="20" t="s">
        <v>147</v>
      </c>
      <c r="E82" s="20" t="s">
        <v>271</v>
      </c>
      <c r="F82" s="20" t="s">
        <v>148</v>
      </c>
      <c r="G82" s="137">
        <f>992.43</f>
        <v>992.43</v>
      </c>
      <c r="H82" s="137">
        <v>0</v>
      </c>
      <c r="I82" s="137">
        <v>0</v>
      </c>
    </row>
    <row r="83" spans="1:9" s="1" customFormat="1" ht="45" customHeight="1">
      <c r="A83" s="17" t="s">
        <v>270</v>
      </c>
      <c r="B83" s="20" t="s">
        <v>236</v>
      </c>
      <c r="C83" s="20" t="s">
        <v>130</v>
      </c>
      <c r="D83" s="20" t="s">
        <v>147</v>
      </c>
      <c r="E83" s="20" t="s">
        <v>271</v>
      </c>
      <c r="F83" s="20" t="s">
        <v>151</v>
      </c>
      <c r="G83" s="137">
        <f>30751.6+2952.8</f>
        <v>33704.4</v>
      </c>
      <c r="H83" s="137">
        <v>31088.5</v>
      </c>
      <c r="I83" s="137">
        <v>31835.7</v>
      </c>
    </row>
    <row r="84" spans="1:9" s="167" customFormat="1" ht="27.75" customHeight="1">
      <c r="A84" s="168" t="s">
        <v>152</v>
      </c>
      <c r="B84" s="165" t="s">
        <v>236</v>
      </c>
      <c r="C84" s="165" t="s">
        <v>130</v>
      </c>
      <c r="D84" s="165" t="s">
        <v>131</v>
      </c>
      <c r="E84" s="165"/>
      <c r="F84" s="165"/>
      <c r="G84" s="166">
        <f aca="true" t="shared" si="7" ref="G84:I85">G85</f>
        <v>13065.199999999999</v>
      </c>
      <c r="H84" s="166">
        <f t="shared" si="7"/>
        <v>3293.4</v>
      </c>
      <c r="I84" s="166">
        <f t="shared" si="7"/>
        <v>3849.2</v>
      </c>
    </row>
    <row r="85" spans="1:9" s="1" customFormat="1" ht="44.25" customHeight="1">
      <c r="A85" s="17" t="s">
        <v>264</v>
      </c>
      <c r="B85" s="20" t="s">
        <v>236</v>
      </c>
      <c r="C85" s="20" t="s">
        <v>130</v>
      </c>
      <c r="D85" s="20" t="s">
        <v>131</v>
      </c>
      <c r="E85" s="20" t="s">
        <v>266</v>
      </c>
      <c r="F85" s="20"/>
      <c r="G85" s="137">
        <f t="shared" si="7"/>
        <v>13065.199999999999</v>
      </c>
      <c r="H85" s="137">
        <f t="shared" si="7"/>
        <v>3293.4</v>
      </c>
      <c r="I85" s="137">
        <f t="shared" si="7"/>
        <v>3849.2</v>
      </c>
    </row>
    <row r="86" spans="1:9" s="1" customFormat="1" ht="27.75" customHeight="1">
      <c r="A86" s="17" t="s">
        <v>272</v>
      </c>
      <c r="B86" s="20" t="s">
        <v>236</v>
      </c>
      <c r="C86" s="20" t="s">
        <v>130</v>
      </c>
      <c r="D86" s="20" t="s">
        <v>131</v>
      </c>
      <c r="E86" s="20" t="s">
        <v>273</v>
      </c>
      <c r="F86" s="20"/>
      <c r="G86" s="137">
        <f>G87+G90+G93+G95+G97+G99</f>
        <v>13065.199999999999</v>
      </c>
      <c r="H86" s="137">
        <f>H87+H90+H93+H95+H97+H99</f>
        <v>3293.4</v>
      </c>
      <c r="I86" s="137">
        <f>I87+I90+I93+I95+I97+I99</f>
        <v>3849.2</v>
      </c>
    </row>
    <row r="87" spans="1:9" s="1" customFormat="1" ht="33.75" customHeight="1">
      <c r="A87" s="17" t="s">
        <v>86</v>
      </c>
      <c r="B87" s="20" t="s">
        <v>236</v>
      </c>
      <c r="C87" s="20" t="s">
        <v>130</v>
      </c>
      <c r="D87" s="20" t="s">
        <v>131</v>
      </c>
      <c r="E87" s="20" t="s">
        <v>84</v>
      </c>
      <c r="F87" s="20"/>
      <c r="G87" s="137">
        <f>G88+G89</f>
        <v>2189.6000000000004</v>
      </c>
      <c r="H87" s="137">
        <f>H88+H89</f>
        <v>0</v>
      </c>
      <c r="I87" s="137">
        <f>I88+I89</f>
        <v>0</v>
      </c>
    </row>
    <row r="88" spans="1:9" s="1" customFormat="1" ht="57.75" customHeight="1">
      <c r="A88" s="17" t="s">
        <v>623</v>
      </c>
      <c r="B88" s="20" t="s">
        <v>236</v>
      </c>
      <c r="C88" s="20" t="s">
        <v>130</v>
      </c>
      <c r="D88" s="20" t="s">
        <v>131</v>
      </c>
      <c r="E88" s="20" t="s">
        <v>85</v>
      </c>
      <c r="F88" s="20" t="s">
        <v>148</v>
      </c>
      <c r="G88" s="137">
        <f>1680+453.3+56.3</f>
        <v>2189.6000000000004</v>
      </c>
      <c r="H88" s="137">
        <v>0</v>
      </c>
      <c r="I88" s="137">
        <v>0</v>
      </c>
    </row>
    <row r="89" spans="1:9" s="1" customFormat="1" ht="52.5" customHeight="1" hidden="1">
      <c r="A89" s="17" t="s">
        <v>510</v>
      </c>
      <c r="B89" s="20" t="s">
        <v>236</v>
      </c>
      <c r="C89" s="20" t="s">
        <v>130</v>
      </c>
      <c r="D89" s="20" t="s">
        <v>131</v>
      </c>
      <c r="E89" s="20" t="s">
        <v>568</v>
      </c>
      <c r="F89" s="20" t="s">
        <v>148</v>
      </c>
      <c r="G89" s="137">
        <v>0</v>
      </c>
      <c r="H89" s="137">
        <v>0</v>
      </c>
      <c r="I89" s="137">
        <v>0</v>
      </c>
    </row>
    <row r="90" spans="1:9" s="1" customFormat="1" ht="70.5" customHeight="1">
      <c r="A90" s="17" t="s">
        <v>508</v>
      </c>
      <c r="B90" s="20" t="s">
        <v>236</v>
      </c>
      <c r="C90" s="20" t="s">
        <v>130</v>
      </c>
      <c r="D90" s="20" t="s">
        <v>131</v>
      </c>
      <c r="E90" s="20" t="s">
        <v>509</v>
      </c>
      <c r="F90" s="20"/>
      <c r="G90" s="137">
        <f>G91+G92</f>
        <v>9003.8</v>
      </c>
      <c r="H90" s="137">
        <f>H91+H92</f>
        <v>1000</v>
      </c>
      <c r="I90" s="137">
        <f>I91+I92</f>
        <v>1000</v>
      </c>
    </row>
    <row r="91" spans="1:9" s="1" customFormat="1" ht="67.5" customHeight="1">
      <c r="A91" s="17" t="s">
        <v>543</v>
      </c>
      <c r="B91" s="20" t="s">
        <v>236</v>
      </c>
      <c r="C91" s="20" t="s">
        <v>130</v>
      </c>
      <c r="D91" s="20" t="s">
        <v>131</v>
      </c>
      <c r="E91" s="20" t="s">
        <v>26</v>
      </c>
      <c r="F91" s="20" t="s">
        <v>149</v>
      </c>
      <c r="G91" s="137">
        <f>8711.4+53</f>
        <v>8764.4</v>
      </c>
      <c r="H91" s="137">
        <v>0</v>
      </c>
      <c r="I91" s="137">
        <v>0</v>
      </c>
    </row>
    <row r="92" spans="1:9" s="1" customFormat="1" ht="42.75" customHeight="1">
      <c r="A92" s="17" t="s">
        <v>633</v>
      </c>
      <c r="B92" s="20" t="s">
        <v>236</v>
      </c>
      <c r="C92" s="20" t="s">
        <v>130</v>
      </c>
      <c r="D92" s="20" t="s">
        <v>131</v>
      </c>
      <c r="E92" s="20" t="s">
        <v>511</v>
      </c>
      <c r="F92" s="20" t="s">
        <v>149</v>
      </c>
      <c r="G92" s="137">
        <f>239.4</f>
        <v>239.4</v>
      </c>
      <c r="H92" s="137">
        <v>1000</v>
      </c>
      <c r="I92" s="137">
        <v>1000</v>
      </c>
    </row>
    <row r="93" spans="1:9" s="1" customFormat="1" ht="32.25" customHeight="1">
      <c r="A93" s="17" t="s">
        <v>274</v>
      </c>
      <c r="B93" s="20" t="s">
        <v>236</v>
      </c>
      <c r="C93" s="20" t="s">
        <v>130</v>
      </c>
      <c r="D93" s="20" t="s">
        <v>131</v>
      </c>
      <c r="E93" s="20" t="s">
        <v>275</v>
      </c>
      <c r="F93" s="20"/>
      <c r="G93" s="137">
        <f>G94</f>
        <v>1457.6</v>
      </c>
      <c r="H93" s="137">
        <f>H94</f>
        <v>1800</v>
      </c>
      <c r="I93" s="137">
        <f>I94</f>
        <v>1800</v>
      </c>
    </row>
    <row r="94" spans="1:9" s="1" customFormat="1" ht="48" customHeight="1">
      <c r="A94" s="17" t="s">
        <v>370</v>
      </c>
      <c r="B94" s="20" t="s">
        <v>236</v>
      </c>
      <c r="C94" s="20" t="s">
        <v>130</v>
      </c>
      <c r="D94" s="20" t="s">
        <v>131</v>
      </c>
      <c r="E94" s="20" t="s">
        <v>276</v>
      </c>
      <c r="F94" s="20" t="s">
        <v>148</v>
      </c>
      <c r="G94" s="137">
        <f>500+598+30+229.6+100</f>
        <v>1457.6</v>
      </c>
      <c r="H94" s="137">
        <v>1800</v>
      </c>
      <c r="I94" s="137">
        <v>1800</v>
      </c>
    </row>
    <row r="95" spans="1:9" s="1" customFormat="1" ht="24.75" customHeight="1">
      <c r="A95" s="17" t="s">
        <v>278</v>
      </c>
      <c r="B95" s="20" t="s">
        <v>236</v>
      </c>
      <c r="C95" s="20" t="s">
        <v>130</v>
      </c>
      <c r="D95" s="20" t="s">
        <v>131</v>
      </c>
      <c r="E95" s="20" t="s">
        <v>277</v>
      </c>
      <c r="F95" s="20"/>
      <c r="G95" s="137">
        <f>G96</f>
        <v>154.9</v>
      </c>
      <c r="H95" s="137">
        <f>H96</f>
        <v>119</v>
      </c>
      <c r="I95" s="137">
        <f>I96</f>
        <v>119</v>
      </c>
    </row>
    <row r="96" spans="1:9" s="1" customFormat="1" ht="70.5" customHeight="1">
      <c r="A96" s="17" t="s">
        <v>517</v>
      </c>
      <c r="B96" s="20" t="s">
        <v>236</v>
      </c>
      <c r="C96" s="20" t="s">
        <v>130</v>
      </c>
      <c r="D96" s="20" t="s">
        <v>131</v>
      </c>
      <c r="E96" s="20" t="s">
        <v>279</v>
      </c>
      <c r="F96" s="20" t="s">
        <v>138</v>
      </c>
      <c r="G96" s="137">
        <f>119+35.9</f>
        <v>154.9</v>
      </c>
      <c r="H96" s="137">
        <v>119</v>
      </c>
      <c r="I96" s="137">
        <v>119</v>
      </c>
    </row>
    <row r="97" spans="1:9" s="1" customFormat="1" ht="36" customHeight="1">
      <c r="A97" s="17" t="s">
        <v>280</v>
      </c>
      <c r="B97" s="20" t="s">
        <v>236</v>
      </c>
      <c r="C97" s="20" t="s">
        <v>130</v>
      </c>
      <c r="D97" s="20" t="s">
        <v>131</v>
      </c>
      <c r="E97" s="20" t="s">
        <v>281</v>
      </c>
      <c r="F97" s="20"/>
      <c r="G97" s="137">
        <f>G98</f>
        <v>259.3</v>
      </c>
      <c r="H97" s="137">
        <f>H98</f>
        <v>374.4</v>
      </c>
      <c r="I97" s="137">
        <f>I98</f>
        <v>930.2</v>
      </c>
    </row>
    <row r="98" spans="1:9" s="1" customFormat="1" ht="45" customHeight="1">
      <c r="A98" s="17" t="s">
        <v>371</v>
      </c>
      <c r="B98" s="20" t="s">
        <v>236</v>
      </c>
      <c r="C98" s="20" t="s">
        <v>130</v>
      </c>
      <c r="D98" s="20" t="s">
        <v>131</v>
      </c>
      <c r="E98" s="20" t="s">
        <v>282</v>
      </c>
      <c r="F98" s="20" t="s">
        <v>148</v>
      </c>
      <c r="G98" s="137">
        <f>360-35.9-31.5-33.3</f>
        <v>259.3</v>
      </c>
      <c r="H98" s="137">
        <v>374.4</v>
      </c>
      <c r="I98" s="137">
        <v>930.2</v>
      </c>
    </row>
    <row r="99" spans="1:9" s="1" customFormat="1" ht="45" customHeight="1">
      <c r="A99" s="17" t="s">
        <v>599</v>
      </c>
      <c r="B99" s="20" t="s">
        <v>236</v>
      </c>
      <c r="C99" s="20" t="s">
        <v>130</v>
      </c>
      <c r="D99" s="20" t="s">
        <v>131</v>
      </c>
      <c r="E99" s="20" t="s">
        <v>602</v>
      </c>
      <c r="F99" s="20"/>
      <c r="G99" s="137">
        <f>G100</f>
        <v>0</v>
      </c>
      <c r="H99" s="137">
        <f>H100</f>
        <v>0</v>
      </c>
      <c r="I99" s="137">
        <f>I100</f>
        <v>0</v>
      </c>
    </row>
    <row r="100" spans="1:9" s="1" customFormat="1" ht="45" customHeight="1">
      <c r="A100" s="17" t="s">
        <v>600</v>
      </c>
      <c r="B100" s="20" t="s">
        <v>236</v>
      </c>
      <c r="C100" s="20" t="s">
        <v>130</v>
      </c>
      <c r="D100" s="20" t="s">
        <v>131</v>
      </c>
      <c r="E100" s="20" t="s">
        <v>601</v>
      </c>
      <c r="F100" s="20" t="s">
        <v>148</v>
      </c>
      <c r="G100" s="137">
        <v>0</v>
      </c>
      <c r="H100" s="137">
        <v>0</v>
      </c>
      <c r="I100" s="137">
        <f>434.7-434.7</f>
        <v>0</v>
      </c>
    </row>
    <row r="101" spans="1:11" s="167" customFormat="1" ht="31.5" customHeight="1">
      <c r="A101" s="168" t="s">
        <v>153</v>
      </c>
      <c r="B101" s="165" t="s">
        <v>236</v>
      </c>
      <c r="C101" s="165" t="s">
        <v>132</v>
      </c>
      <c r="D101" s="165"/>
      <c r="E101" s="165"/>
      <c r="F101" s="165"/>
      <c r="G101" s="166">
        <f>G102+G121+G135+G157</f>
        <v>328625.544</v>
      </c>
      <c r="H101" s="166">
        <f>H102+H121+H135+H157</f>
        <v>81966.00000000001</v>
      </c>
      <c r="I101" s="166">
        <f>I102+I121+I135+I157</f>
        <v>48952.100000000006</v>
      </c>
      <c r="K101" s="169">
        <f>G101-208796.04983</f>
        <v>119829.49416999999</v>
      </c>
    </row>
    <row r="102" spans="1:9" s="167" customFormat="1" ht="27.75" customHeight="1">
      <c r="A102" s="168" t="s">
        <v>120</v>
      </c>
      <c r="B102" s="165" t="s">
        <v>236</v>
      </c>
      <c r="C102" s="165" t="s">
        <v>132</v>
      </c>
      <c r="D102" s="165" t="s">
        <v>129</v>
      </c>
      <c r="E102" s="165"/>
      <c r="F102" s="165"/>
      <c r="G102" s="166">
        <f aca="true" t="shared" si="8" ref="G102:I103">G103</f>
        <v>117731.54999999999</v>
      </c>
      <c r="H102" s="166">
        <f t="shared" si="8"/>
        <v>34205.4</v>
      </c>
      <c r="I102" s="166">
        <f t="shared" si="8"/>
        <v>450</v>
      </c>
    </row>
    <row r="103" spans="1:9" s="1" customFormat="1" ht="45.75" customHeight="1">
      <c r="A103" s="17" t="s">
        <v>264</v>
      </c>
      <c r="B103" s="20" t="s">
        <v>236</v>
      </c>
      <c r="C103" s="20" t="s">
        <v>132</v>
      </c>
      <c r="D103" s="20" t="s">
        <v>129</v>
      </c>
      <c r="E103" s="20" t="s">
        <v>266</v>
      </c>
      <c r="F103" s="20"/>
      <c r="G103" s="137">
        <f>G104</f>
        <v>117731.54999999999</v>
      </c>
      <c r="H103" s="137">
        <f t="shared" si="8"/>
        <v>34205.4</v>
      </c>
      <c r="I103" s="137">
        <f t="shared" si="8"/>
        <v>450</v>
      </c>
    </row>
    <row r="104" spans="1:9" s="1" customFormat="1" ht="51.75" customHeight="1">
      <c r="A104" s="17" t="s">
        <v>283</v>
      </c>
      <c r="B104" s="20" t="s">
        <v>236</v>
      </c>
      <c r="C104" s="20" t="s">
        <v>132</v>
      </c>
      <c r="D104" s="20" t="s">
        <v>129</v>
      </c>
      <c r="E104" s="20" t="s">
        <v>284</v>
      </c>
      <c r="F104" s="20"/>
      <c r="G104" s="137">
        <f>G105+G107+G109+G113+G116+G119</f>
        <v>117731.54999999999</v>
      </c>
      <c r="H104" s="137">
        <f>H105+H107+H109+H113+H116+H119</f>
        <v>34205.4</v>
      </c>
      <c r="I104" s="137">
        <f>I105+I107+I109+I113+I116+I119</f>
        <v>450</v>
      </c>
    </row>
    <row r="105" spans="1:9" s="1" customFormat="1" ht="34.5" customHeight="1">
      <c r="A105" s="161" t="s">
        <v>542</v>
      </c>
      <c r="B105" s="20" t="s">
        <v>236</v>
      </c>
      <c r="C105" s="20" t="s">
        <v>132</v>
      </c>
      <c r="D105" s="20" t="s">
        <v>129</v>
      </c>
      <c r="E105" s="20" t="s">
        <v>286</v>
      </c>
      <c r="F105" s="20"/>
      <c r="G105" s="137">
        <f>G106</f>
        <v>101303.09999999999</v>
      </c>
      <c r="H105" s="137">
        <f>H106</f>
        <v>28126.7</v>
      </c>
      <c r="I105" s="137">
        <f>I106</f>
        <v>0</v>
      </c>
    </row>
    <row r="106" spans="1:9" s="1" customFormat="1" ht="63" customHeight="1">
      <c r="A106" s="161" t="s">
        <v>375</v>
      </c>
      <c r="B106" s="20" t="s">
        <v>236</v>
      </c>
      <c r="C106" s="20" t="s">
        <v>132</v>
      </c>
      <c r="D106" s="20" t="s">
        <v>129</v>
      </c>
      <c r="E106" s="20" t="s">
        <v>549</v>
      </c>
      <c r="F106" s="20" t="s">
        <v>149</v>
      </c>
      <c r="G106" s="137">
        <f>41772+8927.8+24291.6+21872.5+4143.9+4198.6-4198.6+295.3</f>
        <v>101303.09999999999</v>
      </c>
      <c r="H106" s="137">
        <f>28126.7</f>
        <v>28126.7</v>
      </c>
      <c r="I106" s="137">
        <v>0</v>
      </c>
    </row>
    <row r="107" spans="1:9" s="1" customFormat="1" ht="38.25" customHeight="1">
      <c r="A107" s="161" t="s">
        <v>596</v>
      </c>
      <c r="B107" s="20" t="s">
        <v>236</v>
      </c>
      <c r="C107" s="20" t="s">
        <v>132</v>
      </c>
      <c r="D107" s="20" t="s">
        <v>129</v>
      </c>
      <c r="E107" s="20" t="s">
        <v>597</v>
      </c>
      <c r="F107" s="20"/>
      <c r="G107" s="137">
        <f>G108</f>
        <v>15978.45</v>
      </c>
      <c r="H107" s="137">
        <f>H108</f>
        <v>5628.700000000001</v>
      </c>
      <c r="I107" s="137">
        <f>I108</f>
        <v>0</v>
      </c>
    </row>
    <row r="108" spans="1:9" s="1" customFormat="1" ht="60" customHeight="1">
      <c r="A108" s="17" t="s">
        <v>598</v>
      </c>
      <c r="B108" s="20" t="s">
        <v>236</v>
      </c>
      <c r="C108" s="20" t="s">
        <v>132</v>
      </c>
      <c r="D108" s="20" t="s">
        <v>129</v>
      </c>
      <c r="E108" s="20" t="s">
        <v>610</v>
      </c>
      <c r="F108" s="20" t="s">
        <v>149</v>
      </c>
      <c r="G108" s="137">
        <f>11759.8-3860.5+4849.5+3919.9-3749.9+3059.65</f>
        <v>15978.45</v>
      </c>
      <c r="H108" s="137">
        <f>16886.1+5628.7-16886.1</f>
        <v>5628.700000000001</v>
      </c>
      <c r="I108" s="137">
        <v>0</v>
      </c>
    </row>
    <row r="109" spans="1:9" s="1" customFormat="1" ht="37.5" customHeight="1">
      <c r="A109" s="17" t="s">
        <v>28</v>
      </c>
      <c r="B109" s="20" t="s">
        <v>236</v>
      </c>
      <c r="C109" s="20" t="s">
        <v>132</v>
      </c>
      <c r="D109" s="20" t="s">
        <v>129</v>
      </c>
      <c r="E109" s="20" t="s">
        <v>29</v>
      </c>
      <c r="F109" s="20"/>
      <c r="G109" s="137">
        <f>G110+G111+G112</f>
        <v>0</v>
      </c>
      <c r="H109" s="137">
        <f>H110+H111</f>
        <v>0</v>
      </c>
      <c r="I109" s="137">
        <f>I110+I111</f>
        <v>0</v>
      </c>
    </row>
    <row r="110" spans="1:9" s="1" customFormat="1" ht="86.25" customHeight="1">
      <c r="A110" s="17" t="s">
        <v>82</v>
      </c>
      <c r="B110" s="20" t="s">
        <v>236</v>
      </c>
      <c r="C110" s="20" t="s">
        <v>132</v>
      </c>
      <c r="D110" s="20" t="s">
        <v>129</v>
      </c>
      <c r="E110" s="20" t="s">
        <v>81</v>
      </c>
      <c r="F110" s="20" t="s">
        <v>149</v>
      </c>
      <c r="G110" s="137">
        <v>0</v>
      </c>
      <c r="H110" s="137">
        <v>0</v>
      </c>
      <c r="I110" s="137">
        <v>0</v>
      </c>
    </row>
    <row r="111" spans="1:9" s="1" customFormat="1" ht="57.75" customHeight="1">
      <c r="A111" s="17" t="s">
        <v>83</v>
      </c>
      <c r="B111" s="20" t="s">
        <v>236</v>
      </c>
      <c r="C111" s="20" t="s">
        <v>132</v>
      </c>
      <c r="D111" s="20" t="s">
        <v>129</v>
      </c>
      <c r="E111" s="20" t="s">
        <v>80</v>
      </c>
      <c r="F111" s="20" t="s">
        <v>149</v>
      </c>
      <c r="G111" s="137">
        <v>0</v>
      </c>
      <c r="H111" s="137">
        <v>0</v>
      </c>
      <c r="I111" s="137">
        <v>0</v>
      </c>
    </row>
    <row r="112" spans="1:9" s="1" customFormat="1" ht="71.25" customHeight="1">
      <c r="A112" s="17" t="s">
        <v>30</v>
      </c>
      <c r="B112" s="20" t="s">
        <v>236</v>
      </c>
      <c r="C112" s="20" t="s">
        <v>132</v>
      </c>
      <c r="D112" s="20" t="s">
        <v>129</v>
      </c>
      <c r="E112" s="20" t="s">
        <v>88</v>
      </c>
      <c r="F112" s="20" t="s">
        <v>149</v>
      </c>
      <c r="G112" s="137">
        <v>0</v>
      </c>
      <c r="H112" s="137">
        <v>0</v>
      </c>
      <c r="I112" s="137">
        <v>0</v>
      </c>
    </row>
    <row r="113" spans="1:9" s="87" customFormat="1" ht="66.75" customHeight="1">
      <c r="A113" s="17" t="s">
        <v>23</v>
      </c>
      <c r="B113" s="20" t="s">
        <v>236</v>
      </c>
      <c r="C113" s="20" t="s">
        <v>132</v>
      </c>
      <c r="D113" s="20" t="s">
        <v>129</v>
      </c>
      <c r="E113" s="20" t="s">
        <v>288</v>
      </c>
      <c r="F113" s="20"/>
      <c r="G113" s="137">
        <f>G115+G114</f>
        <v>200</v>
      </c>
      <c r="H113" s="137">
        <f>H115+H114</f>
        <v>200</v>
      </c>
      <c r="I113" s="137">
        <f>I115+I114</f>
        <v>200</v>
      </c>
    </row>
    <row r="114" spans="1:9" s="87" customFormat="1" ht="39" customHeight="1">
      <c r="A114" s="17" t="s">
        <v>24</v>
      </c>
      <c r="B114" s="20" t="s">
        <v>236</v>
      </c>
      <c r="C114" s="20" t="s">
        <v>132</v>
      </c>
      <c r="D114" s="20" t="s">
        <v>129</v>
      </c>
      <c r="E114" s="20" t="s">
        <v>289</v>
      </c>
      <c r="F114" s="20" t="s">
        <v>148</v>
      </c>
      <c r="G114" s="137">
        <v>200</v>
      </c>
      <c r="H114" s="137">
        <v>200</v>
      </c>
      <c r="I114" s="137">
        <v>200</v>
      </c>
    </row>
    <row r="115" spans="1:9" s="87" customFormat="1" ht="36.75" customHeight="1" hidden="1">
      <c r="A115" s="17" t="s">
        <v>374</v>
      </c>
      <c r="B115" s="20" t="s">
        <v>236</v>
      </c>
      <c r="C115" s="20" t="s">
        <v>132</v>
      </c>
      <c r="D115" s="20" t="s">
        <v>129</v>
      </c>
      <c r="E115" s="20" t="s">
        <v>292</v>
      </c>
      <c r="F115" s="20" t="s">
        <v>149</v>
      </c>
      <c r="G115" s="137">
        <v>0</v>
      </c>
      <c r="H115" s="137">
        <v>0</v>
      </c>
      <c r="I115" s="137">
        <v>0</v>
      </c>
    </row>
    <row r="116" spans="1:9" s="87" customFormat="1" ht="48" customHeight="1">
      <c r="A116" s="17" t="s">
        <v>31</v>
      </c>
      <c r="B116" s="20" t="s">
        <v>236</v>
      </c>
      <c r="C116" s="20" t="s">
        <v>132</v>
      </c>
      <c r="D116" s="20" t="s">
        <v>129</v>
      </c>
      <c r="E116" s="20" t="s">
        <v>291</v>
      </c>
      <c r="F116" s="20"/>
      <c r="G116" s="137">
        <f>G117+G118</f>
        <v>0</v>
      </c>
      <c r="H116" s="137">
        <f>H117+H118</f>
        <v>0</v>
      </c>
      <c r="I116" s="137">
        <f>I117+I118</f>
        <v>0</v>
      </c>
    </row>
    <row r="117" spans="1:9" s="87" customFormat="1" ht="80.25" customHeight="1">
      <c r="A117" s="17" t="s">
        <v>32</v>
      </c>
      <c r="B117" s="20" t="s">
        <v>236</v>
      </c>
      <c r="C117" s="20" t="s">
        <v>132</v>
      </c>
      <c r="D117" s="20" t="s">
        <v>129</v>
      </c>
      <c r="E117" s="20" t="s">
        <v>34</v>
      </c>
      <c r="F117" s="20" t="s">
        <v>149</v>
      </c>
      <c r="G117" s="137">
        <v>0</v>
      </c>
      <c r="H117" s="137">
        <v>0</v>
      </c>
      <c r="I117" s="137">
        <v>0</v>
      </c>
    </row>
    <row r="118" spans="1:9" s="1" customFormat="1" ht="99" customHeight="1">
      <c r="A118" s="17" t="s">
        <v>33</v>
      </c>
      <c r="B118" s="20" t="s">
        <v>236</v>
      </c>
      <c r="C118" s="20" t="s">
        <v>132</v>
      </c>
      <c r="D118" s="20" t="s">
        <v>129</v>
      </c>
      <c r="E118" s="20" t="s">
        <v>35</v>
      </c>
      <c r="F118" s="20" t="s">
        <v>149</v>
      </c>
      <c r="G118" s="137">
        <v>0</v>
      </c>
      <c r="H118" s="137">
        <v>0</v>
      </c>
      <c r="I118" s="137">
        <v>0</v>
      </c>
    </row>
    <row r="119" spans="1:9" s="1" customFormat="1" ht="49.5" customHeight="1">
      <c r="A119" s="17" t="s">
        <v>293</v>
      </c>
      <c r="B119" s="20" t="s">
        <v>236</v>
      </c>
      <c r="C119" s="20" t="s">
        <v>132</v>
      </c>
      <c r="D119" s="20" t="s">
        <v>129</v>
      </c>
      <c r="E119" s="20" t="s">
        <v>294</v>
      </c>
      <c r="F119" s="20"/>
      <c r="G119" s="137">
        <f>G120</f>
        <v>250</v>
      </c>
      <c r="H119" s="137">
        <f>H120</f>
        <v>250</v>
      </c>
      <c r="I119" s="137">
        <f>I120</f>
        <v>250</v>
      </c>
    </row>
    <row r="120" spans="1:9" s="1" customFormat="1" ht="66.75" customHeight="1">
      <c r="A120" s="161" t="s">
        <v>622</v>
      </c>
      <c r="B120" s="20" t="s">
        <v>236</v>
      </c>
      <c r="C120" s="20" t="s">
        <v>132</v>
      </c>
      <c r="D120" s="20" t="s">
        <v>129</v>
      </c>
      <c r="E120" s="20" t="s">
        <v>295</v>
      </c>
      <c r="F120" s="20" t="s">
        <v>148</v>
      </c>
      <c r="G120" s="137">
        <v>250</v>
      </c>
      <c r="H120" s="137">
        <v>250</v>
      </c>
      <c r="I120" s="137">
        <v>250</v>
      </c>
    </row>
    <row r="121" spans="1:9" s="167" customFormat="1" ht="24.75" customHeight="1">
      <c r="A121" s="168" t="s">
        <v>121</v>
      </c>
      <c r="B121" s="165" t="s">
        <v>236</v>
      </c>
      <c r="C121" s="165" t="s">
        <v>132</v>
      </c>
      <c r="D121" s="165" t="s">
        <v>133</v>
      </c>
      <c r="E121" s="165"/>
      <c r="F121" s="165"/>
      <c r="G121" s="166">
        <f aca="true" t="shared" si="9" ref="G121:I122">G122</f>
        <v>56159.98700000001</v>
      </c>
      <c r="H121" s="166">
        <f t="shared" si="9"/>
        <v>3535.5</v>
      </c>
      <c r="I121" s="166">
        <f t="shared" si="9"/>
        <v>3540.5</v>
      </c>
    </row>
    <row r="122" spans="1:9" s="1" customFormat="1" ht="47.25" customHeight="1">
      <c r="A122" s="17" t="s">
        <v>264</v>
      </c>
      <c r="B122" s="20" t="s">
        <v>236</v>
      </c>
      <c r="C122" s="20" t="s">
        <v>132</v>
      </c>
      <c r="D122" s="20" t="s">
        <v>133</v>
      </c>
      <c r="E122" s="20" t="s">
        <v>266</v>
      </c>
      <c r="F122" s="20"/>
      <c r="G122" s="137">
        <f>G123+G132</f>
        <v>56159.98700000001</v>
      </c>
      <c r="H122" s="137">
        <f t="shared" si="9"/>
        <v>3535.5</v>
      </c>
      <c r="I122" s="137">
        <f t="shared" si="9"/>
        <v>3540.5</v>
      </c>
    </row>
    <row r="123" spans="1:9" s="1" customFormat="1" ht="45.75" customHeight="1">
      <c r="A123" s="17" t="s">
        <v>283</v>
      </c>
      <c r="B123" s="20" t="s">
        <v>236</v>
      </c>
      <c r="C123" s="20" t="s">
        <v>132</v>
      </c>
      <c r="D123" s="20" t="s">
        <v>133</v>
      </c>
      <c r="E123" s="20" t="s">
        <v>284</v>
      </c>
      <c r="F123" s="20"/>
      <c r="G123" s="137">
        <f>G124+G130</f>
        <v>48179.047000000006</v>
      </c>
      <c r="H123" s="137">
        <f>H124+H130</f>
        <v>3535.5</v>
      </c>
      <c r="I123" s="137">
        <f>I124+I130</f>
        <v>3540.5</v>
      </c>
    </row>
    <row r="124" spans="1:9" s="1" customFormat="1" ht="79.5" customHeight="1">
      <c r="A124" s="17" t="s">
        <v>287</v>
      </c>
      <c r="B124" s="20" t="s">
        <v>236</v>
      </c>
      <c r="C124" s="20" t="s">
        <v>132</v>
      </c>
      <c r="D124" s="20" t="s">
        <v>133</v>
      </c>
      <c r="E124" s="20" t="s">
        <v>288</v>
      </c>
      <c r="F124" s="20"/>
      <c r="G124" s="137">
        <f>G125+G127+G126+G128+G129</f>
        <v>24222.807</v>
      </c>
      <c r="H124" s="137">
        <f>H127+H129+H130</f>
        <v>3535.5</v>
      </c>
      <c r="I124" s="137">
        <f>I125+I127+I126</f>
        <v>3540.5</v>
      </c>
    </row>
    <row r="125" spans="1:9" s="1" customFormat="1" ht="79.5" customHeight="1" hidden="1">
      <c r="A125" s="17" t="s">
        <v>41</v>
      </c>
      <c r="B125" s="20" t="s">
        <v>236</v>
      </c>
      <c r="C125" s="20" t="s">
        <v>132</v>
      </c>
      <c r="D125" s="20" t="s">
        <v>133</v>
      </c>
      <c r="E125" s="20" t="s">
        <v>42</v>
      </c>
      <c r="F125" s="20" t="s">
        <v>148</v>
      </c>
      <c r="G125" s="137">
        <v>0</v>
      </c>
      <c r="H125" s="137">
        <v>0</v>
      </c>
      <c r="I125" s="137">
        <v>0</v>
      </c>
    </row>
    <row r="126" spans="1:9" s="1" customFormat="1" ht="79.5" customHeight="1" hidden="1">
      <c r="A126" s="17" t="s">
        <v>585</v>
      </c>
      <c r="B126" s="20" t="s">
        <v>236</v>
      </c>
      <c r="C126" s="20" t="s">
        <v>132</v>
      </c>
      <c r="D126" s="20" t="s">
        <v>133</v>
      </c>
      <c r="E126" s="20" t="s">
        <v>584</v>
      </c>
      <c r="F126" s="20" t="s">
        <v>148</v>
      </c>
      <c r="G126" s="137">
        <v>0</v>
      </c>
      <c r="H126" s="137">
        <v>0</v>
      </c>
      <c r="I126" s="137">
        <v>0</v>
      </c>
    </row>
    <row r="127" spans="1:9" s="1" customFormat="1" ht="54" customHeight="1">
      <c r="A127" s="7" t="s">
        <v>368</v>
      </c>
      <c r="B127" s="20" t="s">
        <v>236</v>
      </c>
      <c r="C127" s="20" t="s">
        <v>132</v>
      </c>
      <c r="D127" s="20" t="s">
        <v>133</v>
      </c>
      <c r="E127" s="20" t="s">
        <v>289</v>
      </c>
      <c r="F127" s="20" t="s">
        <v>148</v>
      </c>
      <c r="G127" s="137">
        <f>1677.3+400+220+50.7+100+100+455+300-220-50.7+3401.843+1958.724+1640.2+200+3800+1356.3+259.84</f>
        <v>15649.207</v>
      </c>
      <c r="H127" s="137">
        <v>3535.5</v>
      </c>
      <c r="I127" s="137">
        <v>3540.5</v>
      </c>
    </row>
    <row r="128" spans="1:9" s="1" customFormat="1" ht="77.25" customHeight="1" hidden="1">
      <c r="A128" s="7" t="s">
        <v>587</v>
      </c>
      <c r="B128" s="20" t="s">
        <v>236</v>
      </c>
      <c r="C128" s="20" t="s">
        <v>132</v>
      </c>
      <c r="D128" s="20" t="s">
        <v>133</v>
      </c>
      <c r="E128" s="20" t="s">
        <v>289</v>
      </c>
      <c r="F128" s="20" t="s">
        <v>148</v>
      </c>
      <c r="G128" s="137">
        <v>0</v>
      </c>
      <c r="H128" s="137">
        <f>H129+H131+H130</f>
        <v>0</v>
      </c>
      <c r="I128" s="137">
        <f>I129+I131+I130</f>
        <v>0</v>
      </c>
    </row>
    <row r="129" spans="1:9" s="1" customFormat="1" ht="84" customHeight="1">
      <c r="A129" s="7" t="s">
        <v>587</v>
      </c>
      <c r="B129" s="20" t="s">
        <v>236</v>
      </c>
      <c r="C129" s="20" t="s">
        <v>132</v>
      </c>
      <c r="D129" s="20" t="s">
        <v>133</v>
      </c>
      <c r="E129" s="20" t="s">
        <v>586</v>
      </c>
      <c r="F129" s="20" t="s">
        <v>148</v>
      </c>
      <c r="G129" s="137">
        <f>8400+173.6</f>
        <v>8573.6</v>
      </c>
      <c r="H129" s="137">
        <v>0</v>
      </c>
      <c r="I129" s="137">
        <f>I130+I132+I131</f>
        <v>0</v>
      </c>
    </row>
    <row r="130" spans="1:9" s="87" customFormat="1" ht="31.5" customHeight="1">
      <c r="A130" s="7" t="s">
        <v>504</v>
      </c>
      <c r="B130" s="20" t="s">
        <v>236</v>
      </c>
      <c r="C130" s="20" t="s">
        <v>132</v>
      </c>
      <c r="D130" s="20" t="s">
        <v>133</v>
      </c>
      <c r="E130" s="20" t="s">
        <v>505</v>
      </c>
      <c r="F130" s="20"/>
      <c r="G130" s="137">
        <f>G131</f>
        <v>23956.24</v>
      </c>
      <c r="H130" s="137">
        <f>H131</f>
        <v>0</v>
      </c>
      <c r="I130" s="137">
        <f>I131</f>
        <v>0</v>
      </c>
    </row>
    <row r="131" spans="1:9" s="87" customFormat="1" ht="46.5" customHeight="1">
      <c r="A131" s="7" t="s">
        <v>506</v>
      </c>
      <c r="B131" s="20" t="s">
        <v>236</v>
      </c>
      <c r="C131" s="20" t="s">
        <v>132</v>
      </c>
      <c r="D131" s="20" t="s">
        <v>133</v>
      </c>
      <c r="E131" s="20" t="s">
        <v>507</v>
      </c>
      <c r="F131" s="20" t="s">
        <v>148</v>
      </c>
      <c r="G131" s="137">
        <f>9957.2-1144.3+13759-13759+14563.2+162+151.8+33+33.3+200.04</f>
        <v>23956.24</v>
      </c>
      <c r="H131" s="137">
        <v>0</v>
      </c>
      <c r="I131" s="137">
        <v>0</v>
      </c>
    </row>
    <row r="132" spans="1:9" s="1" customFormat="1" ht="46.5" customHeight="1">
      <c r="A132" s="17" t="s">
        <v>630</v>
      </c>
      <c r="B132" s="20" t="s">
        <v>236</v>
      </c>
      <c r="C132" s="20" t="s">
        <v>132</v>
      </c>
      <c r="D132" s="20" t="s">
        <v>133</v>
      </c>
      <c r="E132" s="20" t="s">
        <v>301</v>
      </c>
      <c r="F132" s="20"/>
      <c r="G132" s="137">
        <f>G133</f>
        <v>7980.9400000000005</v>
      </c>
      <c r="H132" s="137">
        <v>0</v>
      </c>
      <c r="I132" s="137">
        <v>0</v>
      </c>
    </row>
    <row r="133" spans="1:9" s="1" customFormat="1" ht="46.5" customHeight="1">
      <c r="A133" s="17" t="s">
        <v>629</v>
      </c>
      <c r="B133" s="20" t="s">
        <v>236</v>
      </c>
      <c r="C133" s="20" t="s">
        <v>132</v>
      </c>
      <c r="D133" s="20" t="s">
        <v>133</v>
      </c>
      <c r="E133" s="20" t="s">
        <v>303</v>
      </c>
      <c r="F133" s="20"/>
      <c r="G133" s="137">
        <f>G134</f>
        <v>7980.9400000000005</v>
      </c>
      <c r="H133" s="137">
        <v>0</v>
      </c>
      <c r="I133" s="137">
        <v>0</v>
      </c>
    </row>
    <row r="134" spans="1:9" s="87" customFormat="1" ht="102.75" customHeight="1">
      <c r="A134" s="17" t="s">
        <v>634</v>
      </c>
      <c r="B134" s="20" t="s">
        <v>236</v>
      </c>
      <c r="C134" s="20" t="s">
        <v>132</v>
      </c>
      <c r="D134" s="20" t="s">
        <v>133</v>
      </c>
      <c r="E134" s="20" t="s">
        <v>628</v>
      </c>
      <c r="F134" s="20" t="s">
        <v>148</v>
      </c>
      <c r="G134" s="137">
        <f>8000-817.2+798.14</f>
        <v>7980.9400000000005</v>
      </c>
      <c r="H134" s="137">
        <v>0</v>
      </c>
      <c r="I134" s="137">
        <v>0</v>
      </c>
    </row>
    <row r="135" spans="1:9" s="167" customFormat="1" ht="18.75" customHeight="1">
      <c r="A135" s="174" t="s">
        <v>122</v>
      </c>
      <c r="B135" s="165" t="s">
        <v>236</v>
      </c>
      <c r="C135" s="165" t="s">
        <v>132</v>
      </c>
      <c r="D135" s="165" t="s">
        <v>134</v>
      </c>
      <c r="E135" s="165"/>
      <c r="F135" s="165"/>
      <c r="G135" s="166">
        <f>G139+G141+G142+G147+G148+G144+G143+G149+G152+G153+G156</f>
        <v>96900.42</v>
      </c>
      <c r="H135" s="166">
        <f>H139+H141+H142+H147+H144+H149+H152+H153+H156</f>
        <v>39385.3</v>
      </c>
      <c r="I135" s="166">
        <f>I139+I141+I142+I147+I144+I149+I152+I153+I156</f>
        <v>39490.8</v>
      </c>
    </row>
    <row r="136" spans="1:11" s="1" customFormat="1" ht="45" customHeight="1">
      <c r="A136" s="7" t="s">
        <v>264</v>
      </c>
      <c r="B136" s="20" t="s">
        <v>236</v>
      </c>
      <c r="C136" s="20" t="s">
        <v>132</v>
      </c>
      <c r="D136" s="20" t="s">
        <v>134</v>
      </c>
      <c r="E136" s="20" t="s">
        <v>266</v>
      </c>
      <c r="F136" s="20"/>
      <c r="G136" s="137">
        <f>G137+G150+G154</f>
        <v>96900.42</v>
      </c>
      <c r="H136" s="137">
        <f>H137+H150+H154</f>
        <v>39385.3</v>
      </c>
      <c r="I136" s="137">
        <f>I137+I150+I154</f>
        <v>39490.8</v>
      </c>
      <c r="K136" s="107"/>
    </row>
    <row r="137" spans="1:9" s="1" customFormat="1" ht="45.75" customHeight="1">
      <c r="A137" s="7" t="s">
        <v>283</v>
      </c>
      <c r="B137" s="20" t="s">
        <v>236</v>
      </c>
      <c r="C137" s="20" t="s">
        <v>132</v>
      </c>
      <c r="D137" s="20" t="s">
        <v>134</v>
      </c>
      <c r="E137" s="20" t="s">
        <v>284</v>
      </c>
      <c r="F137" s="20"/>
      <c r="G137" s="137">
        <f>G138+G140+G146+G143</f>
        <v>52372.92</v>
      </c>
      <c r="H137" s="137">
        <f>H138+H140+H146+H143</f>
        <v>16350</v>
      </c>
      <c r="I137" s="137">
        <f>I138+I140+I146+I143</f>
        <v>16350</v>
      </c>
    </row>
    <row r="138" spans="1:9" s="87" customFormat="1" ht="69.75" customHeight="1">
      <c r="A138" s="7" t="s">
        <v>18</v>
      </c>
      <c r="B138" s="20" t="s">
        <v>236</v>
      </c>
      <c r="C138" s="20" t="s">
        <v>132</v>
      </c>
      <c r="D138" s="20" t="s">
        <v>134</v>
      </c>
      <c r="E138" s="20" t="s">
        <v>288</v>
      </c>
      <c r="F138" s="20"/>
      <c r="G138" s="137">
        <f>G139</f>
        <v>11306</v>
      </c>
      <c r="H138" s="137">
        <f>H139</f>
        <v>300</v>
      </c>
      <c r="I138" s="137">
        <f>I139</f>
        <v>300</v>
      </c>
    </row>
    <row r="139" spans="1:9" s="87" customFormat="1" ht="45.75" customHeight="1">
      <c r="A139" s="7" t="s">
        <v>368</v>
      </c>
      <c r="B139" s="20" t="s">
        <v>236</v>
      </c>
      <c r="C139" s="20" t="s">
        <v>132</v>
      </c>
      <c r="D139" s="20" t="s">
        <v>134</v>
      </c>
      <c r="E139" s="20" t="s">
        <v>289</v>
      </c>
      <c r="F139" s="20" t="s">
        <v>148</v>
      </c>
      <c r="G139" s="137">
        <f>9149+300+335.6+274.4+150+50+50+567+430</f>
        <v>11306</v>
      </c>
      <c r="H139" s="137">
        <v>300</v>
      </c>
      <c r="I139" s="137">
        <v>300</v>
      </c>
    </row>
    <row r="140" spans="1:9" s="1" customFormat="1" ht="35.25" customHeight="1">
      <c r="A140" s="7" t="s">
        <v>296</v>
      </c>
      <c r="B140" s="20" t="s">
        <v>236</v>
      </c>
      <c r="C140" s="20" t="s">
        <v>132</v>
      </c>
      <c r="D140" s="20" t="s">
        <v>134</v>
      </c>
      <c r="E140" s="20" t="s">
        <v>297</v>
      </c>
      <c r="F140" s="20"/>
      <c r="G140" s="137">
        <f>G141+G142</f>
        <v>1350.15</v>
      </c>
      <c r="H140" s="137">
        <f>H141+H142</f>
        <v>750</v>
      </c>
      <c r="I140" s="137">
        <f>I141+I142</f>
        <v>750</v>
      </c>
    </row>
    <row r="141" spans="1:9" s="1" customFormat="1" ht="48" customHeight="1">
      <c r="A141" s="7" t="s">
        <v>372</v>
      </c>
      <c r="B141" s="20" t="s">
        <v>236</v>
      </c>
      <c r="C141" s="20" t="s">
        <v>132</v>
      </c>
      <c r="D141" s="20" t="s">
        <v>134</v>
      </c>
      <c r="E141" s="20" t="s">
        <v>298</v>
      </c>
      <c r="F141" s="20" t="s">
        <v>148</v>
      </c>
      <c r="G141" s="137">
        <v>0</v>
      </c>
      <c r="H141" s="137">
        <v>0</v>
      </c>
      <c r="I141" s="137">
        <v>0</v>
      </c>
    </row>
    <row r="142" spans="1:9" s="1" customFormat="1" ht="48" customHeight="1">
      <c r="A142" s="7" t="s">
        <v>368</v>
      </c>
      <c r="B142" s="20" t="s">
        <v>236</v>
      </c>
      <c r="C142" s="20" t="s">
        <v>132</v>
      </c>
      <c r="D142" s="20" t="s">
        <v>134</v>
      </c>
      <c r="E142" s="20" t="s">
        <v>101</v>
      </c>
      <c r="F142" s="20" t="s">
        <v>148</v>
      </c>
      <c r="G142" s="137">
        <f>1100+250.15</f>
        <v>1350.15</v>
      </c>
      <c r="H142" s="137">
        <v>750</v>
      </c>
      <c r="I142" s="137">
        <v>750</v>
      </c>
    </row>
    <row r="143" spans="1:9" s="87" customFormat="1" ht="41.25" customHeight="1">
      <c r="A143" s="7" t="s">
        <v>504</v>
      </c>
      <c r="B143" s="20" t="s">
        <v>236</v>
      </c>
      <c r="C143" s="20" t="s">
        <v>132</v>
      </c>
      <c r="D143" s="20" t="s">
        <v>134</v>
      </c>
      <c r="E143" s="20" t="s">
        <v>505</v>
      </c>
      <c r="F143" s="20"/>
      <c r="G143" s="137">
        <f>G144+G145+G149</f>
        <v>0</v>
      </c>
      <c r="H143" s="137">
        <f>H144+H145+H149</f>
        <v>0</v>
      </c>
      <c r="I143" s="137">
        <f>I144+I145+I149</f>
        <v>0</v>
      </c>
    </row>
    <row r="144" spans="1:9" s="1" customFormat="1" ht="45" customHeight="1" hidden="1">
      <c r="A144" s="7" t="s">
        <v>372</v>
      </c>
      <c r="B144" s="20" t="s">
        <v>236</v>
      </c>
      <c r="C144" s="20" t="s">
        <v>132</v>
      </c>
      <c r="D144" s="20" t="s">
        <v>134</v>
      </c>
      <c r="E144" s="20" t="s">
        <v>545</v>
      </c>
      <c r="F144" s="20" t="s">
        <v>148</v>
      </c>
      <c r="G144" s="137">
        <v>0</v>
      </c>
      <c r="H144" s="137">
        <v>0</v>
      </c>
      <c r="I144" s="137">
        <v>0</v>
      </c>
    </row>
    <row r="145" spans="1:9" s="1" customFormat="1" ht="39.75" customHeight="1">
      <c r="A145" s="7" t="s">
        <v>618</v>
      </c>
      <c r="B145" s="20" t="s">
        <v>236</v>
      </c>
      <c r="C145" s="20" t="s">
        <v>132</v>
      </c>
      <c r="D145" s="20" t="s">
        <v>134</v>
      </c>
      <c r="E145" s="20" t="s">
        <v>580</v>
      </c>
      <c r="F145" s="20" t="s">
        <v>148</v>
      </c>
      <c r="G145" s="137">
        <v>0</v>
      </c>
      <c r="H145" s="137">
        <v>0</v>
      </c>
      <c r="I145" s="137">
        <v>0</v>
      </c>
    </row>
    <row r="146" spans="1:9" s="87" customFormat="1" ht="33.75" customHeight="1">
      <c r="A146" s="7" t="s">
        <v>21</v>
      </c>
      <c r="B146" s="20" t="s">
        <v>236</v>
      </c>
      <c r="C146" s="20" t="s">
        <v>132</v>
      </c>
      <c r="D146" s="20" t="s">
        <v>134</v>
      </c>
      <c r="E146" s="20" t="s">
        <v>22</v>
      </c>
      <c r="F146" s="20"/>
      <c r="G146" s="137">
        <f>G147+G148</f>
        <v>39716.77</v>
      </c>
      <c r="H146" s="137">
        <f>H147</f>
        <v>15300</v>
      </c>
      <c r="I146" s="137">
        <f>I147</f>
        <v>15300</v>
      </c>
    </row>
    <row r="147" spans="1:9" s="87" customFormat="1" ht="55.5" customHeight="1">
      <c r="A147" s="7" t="s">
        <v>621</v>
      </c>
      <c r="B147" s="20" t="s">
        <v>236</v>
      </c>
      <c r="C147" s="20" t="s">
        <v>132</v>
      </c>
      <c r="D147" s="20" t="s">
        <v>134</v>
      </c>
      <c r="E147" s="20" t="s">
        <v>20</v>
      </c>
      <c r="F147" s="20" t="s">
        <v>148</v>
      </c>
      <c r="G147" s="137">
        <f>6417.9+131+0.07+1422.1+29+183.9</f>
        <v>8183.969999999999</v>
      </c>
      <c r="H147" s="137">
        <v>15300</v>
      </c>
      <c r="I147" s="137">
        <v>15300</v>
      </c>
    </row>
    <row r="148" spans="1:9" s="87" customFormat="1" ht="55.5" customHeight="1">
      <c r="A148" s="7" t="s">
        <v>579</v>
      </c>
      <c r="B148" s="20" t="s">
        <v>236</v>
      </c>
      <c r="C148" s="20" t="s">
        <v>132</v>
      </c>
      <c r="D148" s="20" t="s">
        <v>134</v>
      </c>
      <c r="E148" s="20" t="s">
        <v>578</v>
      </c>
      <c r="F148" s="20" t="s">
        <v>148</v>
      </c>
      <c r="G148" s="137">
        <f>848.9+140.6+10675.4+1582.8+18284.9+0.2</f>
        <v>31532.8</v>
      </c>
      <c r="H148" s="137">
        <v>0</v>
      </c>
      <c r="I148" s="137">
        <v>0</v>
      </c>
    </row>
    <row r="149" spans="1:9" s="1" customFormat="1" ht="46.5" customHeight="1" hidden="1">
      <c r="A149" s="7" t="s">
        <v>506</v>
      </c>
      <c r="B149" s="20" t="s">
        <v>236</v>
      </c>
      <c r="C149" s="20" t="s">
        <v>132</v>
      </c>
      <c r="D149" s="20" t="s">
        <v>134</v>
      </c>
      <c r="E149" s="20" t="s">
        <v>507</v>
      </c>
      <c r="F149" s="20" t="s">
        <v>148</v>
      </c>
      <c r="G149" s="137">
        <v>0</v>
      </c>
      <c r="H149" s="137">
        <v>0</v>
      </c>
      <c r="I149" s="137">
        <v>0</v>
      </c>
    </row>
    <row r="150" spans="1:9" s="1" customFormat="1" ht="33.75" customHeight="1">
      <c r="A150" s="7" t="s">
        <v>300</v>
      </c>
      <c r="B150" s="20" t="s">
        <v>236</v>
      </c>
      <c r="C150" s="20" t="s">
        <v>132</v>
      </c>
      <c r="D150" s="20" t="s">
        <v>134</v>
      </c>
      <c r="E150" s="20" t="s">
        <v>301</v>
      </c>
      <c r="F150" s="20"/>
      <c r="G150" s="137">
        <f>G151</f>
        <v>7917.5</v>
      </c>
      <c r="H150" s="137">
        <f>H151</f>
        <v>5425.3</v>
      </c>
      <c r="I150" s="137">
        <f>I151</f>
        <v>5530.8</v>
      </c>
    </row>
    <row r="151" spans="1:9" s="1" customFormat="1" ht="48" customHeight="1">
      <c r="A151" s="7" t="s">
        <v>299</v>
      </c>
      <c r="B151" s="20" t="s">
        <v>236</v>
      </c>
      <c r="C151" s="20" t="s">
        <v>132</v>
      </c>
      <c r="D151" s="20" t="s">
        <v>134</v>
      </c>
      <c r="E151" s="20" t="s">
        <v>303</v>
      </c>
      <c r="F151" s="20"/>
      <c r="G151" s="137">
        <f>G153+G152</f>
        <v>7917.5</v>
      </c>
      <c r="H151" s="137">
        <f>H153+H152</f>
        <v>5425.3</v>
      </c>
      <c r="I151" s="137">
        <f>I153+I152</f>
        <v>5530.8</v>
      </c>
    </row>
    <row r="152" spans="1:9" s="1" customFormat="1" ht="48" customHeight="1">
      <c r="A152" s="7" t="s">
        <v>546</v>
      </c>
      <c r="B152" s="20" t="s">
        <v>236</v>
      </c>
      <c r="C152" s="20" t="s">
        <v>132</v>
      </c>
      <c r="D152" s="20" t="s">
        <v>134</v>
      </c>
      <c r="E152" s="20" t="s">
        <v>40</v>
      </c>
      <c r="F152" s="20" t="s">
        <v>148</v>
      </c>
      <c r="G152" s="137">
        <f>2000+500</f>
        <v>2500</v>
      </c>
      <c r="H152" s="137">
        <v>0</v>
      </c>
      <c r="I152" s="137">
        <v>0</v>
      </c>
    </row>
    <row r="153" spans="1:9" s="1" customFormat="1" ht="45.75" customHeight="1">
      <c r="A153" s="7" t="s">
        <v>378</v>
      </c>
      <c r="B153" s="20" t="s">
        <v>236</v>
      </c>
      <c r="C153" s="20" t="s">
        <v>132</v>
      </c>
      <c r="D153" s="20" t="s">
        <v>134</v>
      </c>
      <c r="E153" s="20" t="s">
        <v>302</v>
      </c>
      <c r="F153" s="20" t="s">
        <v>148</v>
      </c>
      <c r="G153" s="137">
        <f>22.2+1410.2+3985.1</f>
        <v>5417.5</v>
      </c>
      <c r="H153" s="137">
        <v>5425.3</v>
      </c>
      <c r="I153" s="137">
        <v>5530.8</v>
      </c>
    </row>
    <row r="154" spans="1:9" s="1" customFormat="1" ht="32.25" customHeight="1">
      <c r="A154" s="7" t="s">
        <v>304</v>
      </c>
      <c r="B154" s="20" t="s">
        <v>236</v>
      </c>
      <c r="C154" s="20" t="s">
        <v>132</v>
      </c>
      <c r="D154" s="20" t="s">
        <v>134</v>
      </c>
      <c r="E154" s="20" t="s">
        <v>305</v>
      </c>
      <c r="F154" s="20"/>
      <c r="G154" s="137">
        <f aca="true" t="shared" si="10" ref="G154:I155">G155</f>
        <v>36610</v>
      </c>
      <c r="H154" s="137">
        <f t="shared" si="10"/>
        <v>17610</v>
      </c>
      <c r="I154" s="137">
        <f t="shared" si="10"/>
        <v>17610</v>
      </c>
    </row>
    <row r="155" spans="1:9" s="1" customFormat="1" ht="76.5" customHeight="1">
      <c r="A155" s="7" t="s">
        <v>254</v>
      </c>
      <c r="B155" s="20" t="s">
        <v>236</v>
      </c>
      <c r="C155" s="20" t="s">
        <v>132</v>
      </c>
      <c r="D155" s="20" t="s">
        <v>134</v>
      </c>
      <c r="E155" s="20" t="s">
        <v>306</v>
      </c>
      <c r="F155" s="20"/>
      <c r="G155" s="137">
        <f>G156</f>
        <v>36610</v>
      </c>
      <c r="H155" s="137">
        <f t="shared" si="10"/>
        <v>17610</v>
      </c>
      <c r="I155" s="137">
        <f t="shared" si="10"/>
        <v>17610</v>
      </c>
    </row>
    <row r="156" spans="1:9" s="1" customFormat="1" ht="30.75" customHeight="1">
      <c r="A156" s="7" t="s">
        <v>307</v>
      </c>
      <c r="B156" s="20" t="s">
        <v>236</v>
      </c>
      <c r="C156" s="20" t="s">
        <v>132</v>
      </c>
      <c r="D156" s="20" t="s">
        <v>134</v>
      </c>
      <c r="E156" s="20" t="s">
        <v>308</v>
      </c>
      <c r="F156" s="20" t="s">
        <v>151</v>
      </c>
      <c r="G156" s="137">
        <f>10810-5000+1000+5000-1315.873+1800+1000+5000+5000+9000+3000+1315.873</f>
        <v>36610</v>
      </c>
      <c r="H156" s="137">
        <v>17610</v>
      </c>
      <c r="I156" s="137">
        <v>17610</v>
      </c>
    </row>
    <row r="157" spans="1:9" s="167" customFormat="1" ht="32.25" customHeight="1">
      <c r="A157" s="174" t="s">
        <v>154</v>
      </c>
      <c r="B157" s="165" t="s">
        <v>236</v>
      </c>
      <c r="C157" s="165" t="s">
        <v>132</v>
      </c>
      <c r="D157" s="165" t="s">
        <v>132</v>
      </c>
      <c r="E157" s="165"/>
      <c r="F157" s="165"/>
      <c r="G157" s="166">
        <f aca="true" t="shared" si="11" ref="G157:I158">G158</f>
        <v>57833.58699999999</v>
      </c>
      <c r="H157" s="166">
        <f t="shared" si="11"/>
        <v>4839.8</v>
      </c>
      <c r="I157" s="166">
        <f t="shared" si="11"/>
        <v>5470.8</v>
      </c>
    </row>
    <row r="158" spans="1:9" s="1" customFormat="1" ht="50.25" customHeight="1">
      <c r="A158" s="7" t="s">
        <v>264</v>
      </c>
      <c r="B158" s="20" t="s">
        <v>236</v>
      </c>
      <c r="C158" s="20" t="s">
        <v>132</v>
      </c>
      <c r="D158" s="20" t="s">
        <v>132</v>
      </c>
      <c r="E158" s="20" t="s">
        <v>266</v>
      </c>
      <c r="F158" s="20"/>
      <c r="G158" s="137">
        <f t="shared" si="11"/>
        <v>57833.58699999999</v>
      </c>
      <c r="H158" s="137">
        <f t="shared" si="11"/>
        <v>4839.8</v>
      </c>
      <c r="I158" s="137">
        <f t="shared" si="11"/>
        <v>5470.8</v>
      </c>
    </row>
    <row r="159" spans="1:9" s="1" customFormat="1" ht="52.5" customHeight="1">
      <c r="A159" s="7" t="s">
        <v>283</v>
      </c>
      <c r="B159" s="20" t="s">
        <v>236</v>
      </c>
      <c r="C159" s="20" t="s">
        <v>132</v>
      </c>
      <c r="D159" s="20" t="s">
        <v>132</v>
      </c>
      <c r="E159" s="20" t="s">
        <v>284</v>
      </c>
      <c r="F159" s="20"/>
      <c r="G159" s="137">
        <f>G160+G171+G168</f>
        <v>57833.58699999999</v>
      </c>
      <c r="H159" s="137">
        <f>H160+H171</f>
        <v>4839.8</v>
      </c>
      <c r="I159" s="137">
        <f>I160+I171</f>
        <v>5470.8</v>
      </c>
    </row>
    <row r="160" spans="1:9" s="1" customFormat="1" ht="48" customHeight="1">
      <c r="A160" s="7" t="s">
        <v>309</v>
      </c>
      <c r="B160" s="20" t="s">
        <v>236</v>
      </c>
      <c r="C160" s="20" t="s">
        <v>132</v>
      </c>
      <c r="D160" s="20" t="s">
        <v>132</v>
      </c>
      <c r="E160" s="20" t="s">
        <v>310</v>
      </c>
      <c r="F160" s="20"/>
      <c r="G160" s="137">
        <f>G161+G162+G164+G165+G166+G167+G163</f>
        <v>19121.7</v>
      </c>
      <c r="H160" s="137">
        <f>H161+H162+H164+H165+H166+H167+H163</f>
        <v>4839.8</v>
      </c>
      <c r="I160" s="137">
        <f>I161+I162+I164+I165+I166+I167+I163</f>
        <v>5470.8</v>
      </c>
    </row>
    <row r="161" spans="1:9" s="1" customFormat="1" ht="70.5" customHeight="1">
      <c r="A161" s="7" t="s">
        <v>373</v>
      </c>
      <c r="B161" s="20" t="s">
        <v>236</v>
      </c>
      <c r="C161" s="20" t="s">
        <v>132</v>
      </c>
      <c r="D161" s="20" t="s">
        <v>132</v>
      </c>
      <c r="E161" s="20" t="s">
        <v>311</v>
      </c>
      <c r="F161" s="20" t="s">
        <v>149</v>
      </c>
      <c r="G161" s="137">
        <f>200+100-0.3-0.1-1-65.5</f>
        <v>233.09999999999997</v>
      </c>
      <c r="H161" s="137">
        <v>4839.8</v>
      </c>
      <c r="I161" s="137">
        <v>5470.8</v>
      </c>
    </row>
    <row r="162" spans="1:9" s="1" customFormat="1" ht="51" customHeight="1" hidden="1">
      <c r="A162" s="7" t="s">
        <v>577</v>
      </c>
      <c r="B162" s="20" t="s">
        <v>236</v>
      </c>
      <c r="C162" s="20" t="s">
        <v>132</v>
      </c>
      <c r="D162" s="20" t="s">
        <v>132</v>
      </c>
      <c r="E162" s="20" t="s">
        <v>576</v>
      </c>
      <c r="F162" s="20" t="s">
        <v>149</v>
      </c>
      <c r="G162" s="137">
        <v>0</v>
      </c>
      <c r="H162" s="137">
        <v>0</v>
      </c>
      <c r="I162" s="137">
        <v>0</v>
      </c>
    </row>
    <row r="163" spans="1:9" s="1" customFormat="1" ht="64.5" customHeight="1" hidden="1">
      <c r="A163" s="7" t="s">
        <v>572</v>
      </c>
      <c r="B163" s="20" t="s">
        <v>236</v>
      </c>
      <c r="C163" s="20" t="s">
        <v>132</v>
      </c>
      <c r="D163" s="20" t="s">
        <v>132</v>
      </c>
      <c r="E163" s="20" t="s">
        <v>571</v>
      </c>
      <c r="F163" s="20" t="s">
        <v>149</v>
      </c>
      <c r="G163" s="137">
        <v>0</v>
      </c>
      <c r="H163" s="137">
        <v>0</v>
      </c>
      <c r="I163" s="137">
        <v>0</v>
      </c>
    </row>
    <row r="164" spans="1:9" s="1" customFormat="1" ht="70.5" customHeight="1" hidden="1">
      <c r="A164" s="7" t="s">
        <v>90</v>
      </c>
      <c r="B164" s="20" t="s">
        <v>236</v>
      </c>
      <c r="C164" s="20" t="s">
        <v>132</v>
      </c>
      <c r="D164" s="20" t="s">
        <v>132</v>
      </c>
      <c r="E164" s="20" t="s">
        <v>89</v>
      </c>
      <c r="F164" s="20" t="s">
        <v>149</v>
      </c>
      <c r="G164" s="137">
        <v>0</v>
      </c>
      <c r="H164" s="137">
        <v>0</v>
      </c>
      <c r="I164" s="137">
        <v>0</v>
      </c>
    </row>
    <row r="165" spans="1:9" s="1" customFormat="1" ht="47.25" customHeight="1" hidden="1">
      <c r="A165" s="7" t="s">
        <v>78</v>
      </c>
      <c r="B165" s="20" t="s">
        <v>236</v>
      </c>
      <c r="C165" s="20" t="s">
        <v>132</v>
      </c>
      <c r="D165" s="20" t="s">
        <v>132</v>
      </c>
      <c r="E165" s="20" t="s">
        <v>77</v>
      </c>
      <c r="F165" s="20" t="s">
        <v>149</v>
      </c>
      <c r="G165" s="137">
        <v>0</v>
      </c>
      <c r="H165" s="137">
        <v>0</v>
      </c>
      <c r="I165" s="137">
        <v>0</v>
      </c>
    </row>
    <row r="166" spans="1:9" s="1" customFormat="1" ht="45.75" customHeight="1" hidden="1">
      <c r="A166" s="7" t="s">
        <v>79</v>
      </c>
      <c r="B166" s="20" t="s">
        <v>236</v>
      </c>
      <c r="C166" s="20" t="s">
        <v>132</v>
      </c>
      <c r="D166" s="20" t="s">
        <v>132</v>
      </c>
      <c r="E166" s="20" t="s">
        <v>77</v>
      </c>
      <c r="F166" s="20" t="s">
        <v>138</v>
      </c>
      <c r="G166" s="137">
        <v>0</v>
      </c>
      <c r="H166" s="137">
        <v>0</v>
      </c>
      <c r="I166" s="137">
        <v>0</v>
      </c>
    </row>
    <row r="167" spans="1:9" s="1" customFormat="1" ht="66" customHeight="1">
      <c r="A167" s="7" t="s">
        <v>543</v>
      </c>
      <c r="B167" s="20" t="s">
        <v>236</v>
      </c>
      <c r="C167" s="20" t="s">
        <v>132</v>
      </c>
      <c r="D167" s="20" t="s">
        <v>132</v>
      </c>
      <c r="E167" s="20" t="s">
        <v>544</v>
      </c>
      <c r="F167" s="20" t="s">
        <v>149</v>
      </c>
      <c r="G167" s="137">
        <f>7928.6+47.6+10847+65.4</f>
        <v>18888.600000000002</v>
      </c>
      <c r="H167" s="137">
        <v>0</v>
      </c>
      <c r="I167" s="137">
        <v>0</v>
      </c>
    </row>
    <row r="168" spans="1:9" s="1" customFormat="1" ht="42" customHeight="1">
      <c r="A168" s="7" t="s">
        <v>504</v>
      </c>
      <c r="B168" s="20" t="s">
        <v>236</v>
      </c>
      <c r="C168" s="20" t="s">
        <v>132</v>
      </c>
      <c r="D168" s="20" t="s">
        <v>132</v>
      </c>
      <c r="E168" s="20" t="s">
        <v>505</v>
      </c>
      <c r="F168" s="20"/>
      <c r="G168" s="137">
        <f>G169+G170</f>
        <v>7308.74</v>
      </c>
      <c r="H168" s="137">
        <f>H169</f>
        <v>0</v>
      </c>
      <c r="I168" s="137">
        <f>I169</f>
        <v>0</v>
      </c>
    </row>
    <row r="169" spans="1:9" s="1" customFormat="1" ht="66" customHeight="1" hidden="1">
      <c r="A169" s="7" t="s">
        <v>583</v>
      </c>
      <c r="B169" s="20" t="s">
        <v>236</v>
      </c>
      <c r="C169" s="20" t="s">
        <v>132</v>
      </c>
      <c r="D169" s="20" t="s">
        <v>132</v>
      </c>
      <c r="E169" s="20" t="s">
        <v>582</v>
      </c>
      <c r="F169" s="20" t="s">
        <v>148</v>
      </c>
      <c r="G169" s="137">
        <v>0</v>
      </c>
      <c r="H169" s="137">
        <v>0</v>
      </c>
      <c r="I169" s="137">
        <v>0</v>
      </c>
    </row>
    <row r="170" spans="1:9" s="1" customFormat="1" ht="51.75" customHeight="1">
      <c r="A170" s="162" t="s">
        <v>567</v>
      </c>
      <c r="B170" s="20" t="s">
        <v>236</v>
      </c>
      <c r="C170" s="20" t="s">
        <v>132</v>
      </c>
      <c r="D170" s="20" t="s">
        <v>132</v>
      </c>
      <c r="E170" s="20" t="s">
        <v>588</v>
      </c>
      <c r="F170" s="20" t="s">
        <v>148</v>
      </c>
      <c r="G170" s="137">
        <f>7308.74</f>
        <v>7308.74</v>
      </c>
      <c r="H170" s="137">
        <v>0</v>
      </c>
      <c r="I170" s="137">
        <v>0</v>
      </c>
    </row>
    <row r="171" spans="1:9" s="1" customFormat="1" ht="43.5" customHeight="1">
      <c r="A171" s="7" t="s">
        <v>21</v>
      </c>
      <c r="B171" s="20" t="s">
        <v>236</v>
      </c>
      <c r="C171" s="20" t="s">
        <v>132</v>
      </c>
      <c r="D171" s="20" t="s">
        <v>132</v>
      </c>
      <c r="E171" s="20" t="s">
        <v>22</v>
      </c>
      <c r="F171" s="20"/>
      <c r="G171" s="137">
        <f>G172+G173+G176+G175+G174</f>
        <v>31403.146999999997</v>
      </c>
      <c r="H171" s="137">
        <f>H172+H173+H176</f>
        <v>0</v>
      </c>
      <c r="I171" s="137">
        <f>I172+I173+I176</f>
        <v>0</v>
      </c>
    </row>
    <row r="172" spans="1:9" s="1" customFormat="1" ht="70.5" customHeight="1">
      <c r="A172" s="162" t="s">
        <v>620</v>
      </c>
      <c r="B172" s="20" t="s">
        <v>236</v>
      </c>
      <c r="C172" s="20" t="s">
        <v>132</v>
      </c>
      <c r="D172" s="20" t="s">
        <v>132</v>
      </c>
      <c r="E172" s="20" t="s">
        <v>564</v>
      </c>
      <c r="F172" s="20" t="s">
        <v>148</v>
      </c>
      <c r="G172" s="137">
        <v>0</v>
      </c>
      <c r="H172" s="137">
        <v>0</v>
      </c>
      <c r="I172" s="137">
        <v>0</v>
      </c>
    </row>
    <row r="173" spans="1:9" s="1" customFormat="1" ht="76.5" customHeight="1">
      <c r="A173" s="7" t="s">
        <v>620</v>
      </c>
      <c r="B173" s="20" t="s">
        <v>236</v>
      </c>
      <c r="C173" s="20" t="s">
        <v>132</v>
      </c>
      <c r="D173" s="20" t="s">
        <v>132</v>
      </c>
      <c r="E173" s="20" t="s">
        <v>563</v>
      </c>
      <c r="F173" s="20" t="s">
        <v>148</v>
      </c>
      <c r="G173" s="137">
        <v>2212.1</v>
      </c>
      <c r="H173" s="137">
        <v>0</v>
      </c>
      <c r="I173" s="137">
        <v>0</v>
      </c>
    </row>
    <row r="174" spans="1:9" s="1" customFormat="1" ht="76.5" customHeight="1">
      <c r="A174" s="172" t="s">
        <v>632</v>
      </c>
      <c r="B174" s="20" t="s">
        <v>236</v>
      </c>
      <c r="C174" s="20" t="s">
        <v>132</v>
      </c>
      <c r="D174" s="20" t="s">
        <v>132</v>
      </c>
      <c r="E174" s="20" t="s">
        <v>20</v>
      </c>
      <c r="F174" s="20" t="s">
        <v>149</v>
      </c>
      <c r="G174" s="137">
        <f>13450.3+274.5+0.1-13450.3-274.5</f>
        <v>0.1000000000003638</v>
      </c>
      <c r="H174" s="137">
        <v>0</v>
      </c>
      <c r="I174" s="137">
        <v>0</v>
      </c>
    </row>
    <row r="175" spans="1:9" s="1" customFormat="1" ht="76.5" customHeight="1">
      <c r="A175" s="172" t="s">
        <v>627</v>
      </c>
      <c r="B175" s="20" t="s">
        <v>236</v>
      </c>
      <c r="C175" s="20" t="s">
        <v>132</v>
      </c>
      <c r="D175" s="20" t="s">
        <v>132</v>
      </c>
      <c r="E175" s="20" t="s">
        <v>578</v>
      </c>
      <c r="F175" s="20" t="s">
        <v>149</v>
      </c>
      <c r="G175" s="137">
        <f>8576.8+13724.8+0.3+6867.1</f>
        <v>29169</v>
      </c>
      <c r="H175" s="137">
        <v>0</v>
      </c>
      <c r="I175" s="137">
        <v>0</v>
      </c>
    </row>
    <row r="176" spans="1:9" s="1" customFormat="1" ht="84.75" customHeight="1">
      <c r="A176" s="7" t="s">
        <v>566</v>
      </c>
      <c r="B176" s="20" t="s">
        <v>236</v>
      </c>
      <c r="C176" s="20" t="s">
        <v>132</v>
      </c>
      <c r="D176" s="20" t="s">
        <v>132</v>
      </c>
      <c r="E176" s="20" t="s">
        <v>565</v>
      </c>
      <c r="F176" s="20" t="s">
        <v>148</v>
      </c>
      <c r="G176" s="137">
        <f>20.947+1</f>
        <v>21.947</v>
      </c>
      <c r="H176" s="137">
        <v>0</v>
      </c>
      <c r="I176" s="137">
        <v>0</v>
      </c>
    </row>
    <row r="177" spans="1:9" s="1" customFormat="1" ht="18.75" customHeight="1">
      <c r="A177" s="7" t="s">
        <v>170</v>
      </c>
      <c r="B177" s="20" t="s">
        <v>236</v>
      </c>
      <c r="C177" s="20" t="s">
        <v>156</v>
      </c>
      <c r="D177" s="20"/>
      <c r="E177" s="20"/>
      <c r="F177" s="20"/>
      <c r="G177" s="137">
        <f>G178+G183</f>
        <v>8011.26</v>
      </c>
      <c r="H177" s="137">
        <f>H178+H183</f>
        <v>5142.9</v>
      </c>
      <c r="I177" s="137">
        <f>I178+I183</f>
        <v>5157.5</v>
      </c>
    </row>
    <row r="178" spans="1:9" s="1" customFormat="1" ht="24.75" customHeight="1">
      <c r="A178" s="7" t="s">
        <v>155</v>
      </c>
      <c r="B178" s="20" t="s">
        <v>236</v>
      </c>
      <c r="C178" s="20" t="s">
        <v>156</v>
      </c>
      <c r="D178" s="20" t="s">
        <v>129</v>
      </c>
      <c r="E178" s="20"/>
      <c r="F178" s="20"/>
      <c r="G178" s="137">
        <f>G179</f>
        <v>5777.3</v>
      </c>
      <c r="H178" s="137">
        <f aca="true" t="shared" si="12" ref="H178:I181">H179</f>
        <v>5142.9</v>
      </c>
      <c r="I178" s="137">
        <f t="shared" si="12"/>
        <v>5157.5</v>
      </c>
    </row>
    <row r="179" spans="1:9" s="1" customFormat="1" ht="57" customHeight="1">
      <c r="A179" s="7" t="s">
        <v>312</v>
      </c>
      <c r="B179" s="20" t="s">
        <v>236</v>
      </c>
      <c r="C179" s="20" t="s">
        <v>156</v>
      </c>
      <c r="D179" s="20" t="s">
        <v>129</v>
      </c>
      <c r="E179" s="20" t="s">
        <v>239</v>
      </c>
      <c r="F179" s="20"/>
      <c r="G179" s="137">
        <f>G180</f>
        <v>5777.3</v>
      </c>
      <c r="H179" s="137">
        <f t="shared" si="12"/>
        <v>5142.9</v>
      </c>
      <c r="I179" s="137">
        <f t="shared" si="12"/>
        <v>5157.5</v>
      </c>
    </row>
    <row r="180" spans="1:9" s="1" customFormat="1" ht="24.75" customHeight="1">
      <c r="A180" s="7" t="s">
        <v>260</v>
      </c>
      <c r="B180" s="20" t="s">
        <v>236</v>
      </c>
      <c r="C180" s="20" t="s">
        <v>156</v>
      </c>
      <c r="D180" s="20" t="s">
        <v>129</v>
      </c>
      <c r="E180" s="20" t="s">
        <v>259</v>
      </c>
      <c r="F180" s="20"/>
      <c r="G180" s="137">
        <f>G181</f>
        <v>5777.3</v>
      </c>
      <c r="H180" s="137">
        <f t="shared" si="12"/>
        <v>5142.9</v>
      </c>
      <c r="I180" s="137">
        <f t="shared" si="12"/>
        <v>5157.5</v>
      </c>
    </row>
    <row r="181" spans="1:9" s="1" customFormat="1" ht="36" customHeight="1">
      <c r="A181" s="7" t="s">
        <v>314</v>
      </c>
      <c r="B181" s="20" t="s">
        <v>236</v>
      </c>
      <c r="C181" s="20" t="s">
        <v>156</v>
      </c>
      <c r="D181" s="20" t="s">
        <v>129</v>
      </c>
      <c r="E181" s="20" t="s">
        <v>315</v>
      </c>
      <c r="F181" s="20"/>
      <c r="G181" s="137">
        <f>G182</f>
        <v>5777.3</v>
      </c>
      <c r="H181" s="137">
        <f t="shared" si="12"/>
        <v>5142.9</v>
      </c>
      <c r="I181" s="137">
        <f t="shared" si="12"/>
        <v>5157.5</v>
      </c>
    </row>
    <row r="182" spans="1:9" s="1" customFormat="1" ht="69.75" customHeight="1">
      <c r="A182" s="7" t="s">
        <v>518</v>
      </c>
      <c r="B182" s="20" t="s">
        <v>236</v>
      </c>
      <c r="C182" s="20" t="s">
        <v>156</v>
      </c>
      <c r="D182" s="20" t="s">
        <v>129</v>
      </c>
      <c r="E182" s="20" t="s">
        <v>313</v>
      </c>
      <c r="F182" s="20" t="s">
        <v>138</v>
      </c>
      <c r="G182" s="137">
        <f>5167.2+610.1</f>
        <v>5777.3</v>
      </c>
      <c r="H182" s="137">
        <v>5142.9</v>
      </c>
      <c r="I182" s="137">
        <v>5157.5</v>
      </c>
    </row>
    <row r="183" spans="1:9" s="1" customFormat="1" ht="24.75" customHeight="1">
      <c r="A183" s="7" t="s">
        <v>316</v>
      </c>
      <c r="B183" s="20" t="s">
        <v>236</v>
      </c>
      <c r="C183" s="20" t="s">
        <v>156</v>
      </c>
      <c r="D183" s="20" t="s">
        <v>130</v>
      </c>
      <c r="E183" s="20"/>
      <c r="F183" s="20"/>
      <c r="G183" s="137">
        <f>G184</f>
        <v>2233.96</v>
      </c>
      <c r="H183" s="137">
        <f aca="true" t="shared" si="13" ref="H183:I186">H184</f>
        <v>0</v>
      </c>
      <c r="I183" s="137">
        <f t="shared" si="13"/>
        <v>0</v>
      </c>
    </row>
    <row r="184" spans="1:9" s="1" customFormat="1" ht="59.25" customHeight="1">
      <c r="A184" s="7" t="s">
        <v>312</v>
      </c>
      <c r="B184" s="20" t="s">
        <v>236</v>
      </c>
      <c r="C184" s="20" t="s">
        <v>156</v>
      </c>
      <c r="D184" s="20" t="s">
        <v>130</v>
      </c>
      <c r="E184" s="20" t="s">
        <v>239</v>
      </c>
      <c r="F184" s="20"/>
      <c r="G184" s="137">
        <f>G185</f>
        <v>2233.96</v>
      </c>
      <c r="H184" s="137">
        <f t="shared" si="13"/>
        <v>0</v>
      </c>
      <c r="I184" s="137">
        <f t="shared" si="13"/>
        <v>0</v>
      </c>
    </row>
    <row r="185" spans="1:9" s="1" customFormat="1" ht="24.75" customHeight="1">
      <c r="A185" s="7" t="s">
        <v>260</v>
      </c>
      <c r="B185" s="20" t="s">
        <v>236</v>
      </c>
      <c r="C185" s="20" t="s">
        <v>156</v>
      </c>
      <c r="D185" s="20" t="s">
        <v>130</v>
      </c>
      <c r="E185" s="20" t="s">
        <v>259</v>
      </c>
      <c r="F185" s="20"/>
      <c r="G185" s="137">
        <f>G186</f>
        <v>2233.96</v>
      </c>
      <c r="H185" s="137">
        <f t="shared" si="13"/>
        <v>0</v>
      </c>
      <c r="I185" s="137">
        <f t="shared" si="13"/>
        <v>0</v>
      </c>
    </row>
    <row r="186" spans="1:9" s="1" customFormat="1" ht="77.25" customHeight="1">
      <c r="A186" s="7" t="s">
        <v>254</v>
      </c>
      <c r="B186" s="20" t="s">
        <v>236</v>
      </c>
      <c r="C186" s="20" t="s">
        <v>156</v>
      </c>
      <c r="D186" s="20" t="s">
        <v>130</v>
      </c>
      <c r="E186" s="20" t="s">
        <v>317</v>
      </c>
      <c r="F186" s="20"/>
      <c r="G186" s="137">
        <f>G187</f>
        <v>2233.96</v>
      </c>
      <c r="H186" s="137">
        <f t="shared" si="13"/>
        <v>0</v>
      </c>
      <c r="I186" s="137">
        <f t="shared" si="13"/>
        <v>0</v>
      </c>
    </row>
    <row r="187" spans="1:9" s="1" customFormat="1" ht="50.25" customHeight="1">
      <c r="A187" s="7" t="s">
        <v>617</v>
      </c>
      <c r="B187" s="20" t="s">
        <v>236</v>
      </c>
      <c r="C187" s="20" t="s">
        <v>156</v>
      </c>
      <c r="D187" s="20" t="s">
        <v>130</v>
      </c>
      <c r="E187" s="20" t="s">
        <v>318</v>
      </c>
      <c r="F187" s="20" t="s">
        <v>149</v>
      </c>
      <c r="G187" s="137">
        <v>2233.96</v>
      </c>
      <c r="H187" s="137">
        <v>0</v>
      </c>
      <c r="I187" s="137">
        <v>0</v>
      </c>
    </row>
    <row r="188" spans="1:9" s="1" customFormat="1" ht="22.5" customHeight="1">
      <c r="A188" s="7" t="s">
        <v>123</v>
      </c>
      <c r="B188" s="20" t="s">
        <v>236</v>
      </c>
      <c r="C188" s="20" t="s">
        <v>135</v>
      </c>
      <c r="D188" s="20"/>
      <c r="E188" s="20"/>
      <c r="F188" s="20"/>
      <c r="G188" s="137">
        <f>G189+G194+G199</f>
        <v>850.6</v>
      </c>
      <c r="H188" s="137">
        <f>H189+H194+H199</f>
        <v>1228.5</v>
      </c>
      <c r="I188" s="137">
        <f>I189+I194+I199</f>
        <v>1246.3</v>
      </c>
    </row>
    <row r="189" spans="1:9" s="1" customFormat="1" ht="19.5" customHeight="1">
      <c r="A189" s="7" t="s">
        <v>124</v>
      </c>
      <c r="B189" s="20" t="s">
        <v>236</v>
      </c>
      <c r="C189" s="20" t="s">
        <v>135</v>
      </c>
      <c r="D189" s="20" t="s">
        <v>129</v>
      </c>
      <c r="E189" s="20"/>
      <c r="F189" s="20"/>
      <c r="G189" s="137">
        <f>G190</f>
        <v>346.6</v>
      </c>
      <c r="H189" s="137">
        <f aca="true" t="shared" si="14" ref="H189:I192">H190</f>
        <v>324.5</v>
      </c>
      <c r="I189" s="137">
        <f t="shared" si="14"/>
        <v>342.3</v>
      </c>
    </row>
    <row r="190" spans="1:9" s="1" customFormat="1" ht="57.75" customHeight="1">
      <c r="A190" s="7" t="s">
        <v>312</v>
      </c>
      <c r="B190" s="20" t="s">
        <v>236</v>
      </c>
      <c r="C190" s="20" t="s">
        <v>135</v>
      </c>
      <c r="D190" s="20" t="s">
        <v>129</v>
      </c>
      <c r="E190" s="20" t="s">
        <v>239</v>
      </c>
      <c r="F190" s="20"/>
      <c r="G190" s="137">
        <f>G191</f>
        <v>346.6</v>
      </c>
      <c r="H190" s="137">
        <f t="shared" si="14"/>
        <v>324.5</v>
      </c>
      <c r="I190" s="137">
        <f t="shared" si="14"/>
        <v>342.3</v>
      </c>
    </row>
    <row r="191" spans="1:9" s="1" customFormat="1" ht="19.5" customHeight="1">
      <c r="A191" s="7" t="s">
        <v>319</v>
      </c>
      <c r="B191" s="20" t="s">
        <v>236</v>
      </c>
      <c r="C191" s="20" t="s">
        <v>135</v>
      </c>
      <c r="D191" s="20" t="s">
        <v>129</v>
      </c>
      <c r="E191" s="20" t="s">
        <v>321</v>
      </c>
      <c r="F191" s="20"/>
      <c r="G191" s="137">
        <f>G192</f>
        <v>346.6</v>
      </c>
      <c r="H191" s="137">
        <f t="shared" si="14"/>
        <v>324.5</v>
      </c>
      <c r="I191" s="137">
        <f t="shared" si="14"/>
        <v>342.3</v>
      </c>
    </row>
    <row r="192" spans="1:9" s="1" customFormat="1" ht="30.75" customHeight="1">
      <c r="A192" s="7" t="s">
        <v>320</v>
      </c>
      <c r="B192" s="20" t="s">
        <v>236</v>
      </c>
      <c r="C192" s="20" t="s">
        <v>135</v>
      </c>
      <c r="D192" s="20" t="s">
        <v>129</v>
      </c>
      <c r="E192" s="20" t="s">
        <v>322</v>
      </c>
      <c r="F192" s="20"/>
      <c r="G192" s="137">
        <f>G193</f>
        <v>346.6</v>
      </c>
      <c r="H192" s="137">
        <f t="shared" si="14"/>
        <v>324.5</v>
      </c>
      <c r="I192" s="137">
        <f t="shared" si="14"/>
        <v>342.3</v>
      </c>
    </row>
    <row r="193" spans="1:9" s="1" customFormat="1" ht="51" customHeight="1">
      <c r="A193" s="17" t="s">
        <v>324</v>
      </c>
      <c r="B193" s="20" t="s">
        <v>236</v>
      </c>
      <c r="C193" s="20" t="s">
        <v>135</v>
      </c>
      <c r="D193" s="20" t="s">
        <v>129</v>
      </c>
      <c r="E193" s="20" t="s">
        <v>323</v>
      </c>
      <c r="F193" s="20" t="s">
        <v>157</v>
      </c>
      <c r="G193" s="137">
        <f>307.3+7.8+31.5</f>
        <v>346.6</v>
      </c>
      <c r="H193" s="137">
        <v>324.5</v>
      </c>
      <c r="I193" s="137">
        <v>342.3</v>
      </c>
    </row>
    <row r="194" spans="1:9" s="1" customFormat="1" ht="27" customHeight="1">
      <c r="A194" s="17" t="s">
        <v>158</v>
      </c>
      <c r="B194" s="20" t="s">
        <v>236</v>
      </c>
      <c r="C194" s="20" t="s">
        <v>135</v>
      </c>
      <c r="D194" s="20" t="s">
        <v>134</v>
      </c>
      <c r="E194" s="20"/>
      <c r="F194" s="20"/>
      <c r="G194" s="137">
        <f>G195</f>
        <v>504</v>
      </c>
      <c r="H194" s="137">
        <f aca="true" t="shared" si="15" ref="H194:I197">H195</f>
        <v>504</v>
      </c>
      <c r="I194" s="137">
        <f t="shared" si="15"/>
        <v>504</v>
      </c>
    </row>
    <row r="195" spans="1:9" s="1" customFormat="1" ht="57.75" customHeight="1">
      <c r="A195" s="17" t="s">
        <v>312</v>
      </c>
      <c r="B195" s="20" t="s">
        <v>236</v>
      </c>
      <c r="C195" s="20" t="s">
        <v>135</v>
      </c>
      <c r="D195" s="20" t="s">
        <v>134</v>
      </c>
      <c r="E195" s="20" t="s">
        <v>239</v>
      </c>
      <c r="F195" s="20"/>
      <c r="G195" s="137">
        <f>G196</f>
        <v>504</v>
      </c>
      <c r="H195" s="137">
        <f t="shared" si="15"/>
        <v>504</v>
      </c>
      <c r="I195" s="137">
        <f t="shared" si="15"/>
        <v>504</v>
      </c>
    </row>
    <row r="196" spans="1:9" s="1" customFormat="1" ht="21.75" customHeight="1">
      <c r="A196" s="17" t="s">
        <v>319</v>
      </c>
      <c r="B196" s="20" t="s">
        <v>236</v>
      </c>
      <c r="C196" s="20" t="s">
        <v>135</v>
      </c>
      <c r="D196" s="20" t="s">
        <v>134</v>
      </c>
      <c r="E196" s="20" t="s">
        <v>321</v>
      </c>
      <c r="F196" s="20"/>
      <c r="G196" s="137">
        <f>G197</f>
        <v>504</v>
      </c>
      <c r="H196" s="137">
        <f t="shared" si="15"/>
        <v>504</v>
      </c>
      <c r="I196" s="137">
        <f t="shared" si="15"/>
        <v>504</v>
      </c>
    </row>
    <row r="197" spans="1:9" s="1" customFormat="1" ht="35.25" customHeight="1">
      <c r="A197" s="17" t="s">
        <v>320</v>
      </c>
      <c r="B197" s="20" t="s">
        <v>236</v>
      </c>
      <c r="C197" s="20" t="s">
        <v>135</v>
      </c>
      <c r="D197" s="20" t="s">
        <v>134</v>
      </c>
      <c r="E197" s="20" t="s">
        <v>322</v>
      </c>
      <c r="F197" s="20"/>
      <c r="G197" s="137">
        <f>G198</f>
        <v>504</v>
      </c>
      <c r="H197" s="137">
        <f t="shared" si="15"/>
        <v>504</v>
      </c>
      <c r="I197" s="137">
        <f t="shared" si="15"/>
        <v>504</v>
      </c>
    </row>
    <row r="198" spans="1:9" s="1" customFormat="1" ht="60" customHeight="1">
      <c r="A198" s="17" t="s">
        <v>326</v>
      </c>
      <c r="B198" s="20" t="s">
        <v>236</v>
      </c>
      <c r="C198" s="20" t="s">
        <v>135</v>
      </c>
      <c r="D198" s="20" t="s">
        <v>134</v>
      </c>
      <c r="E198" s="20" t="s">
        <v>325</v>
      </c>
      <c r="F198" s="20" t="s">
        <v>157</v>
      </c>
      <c r="G198" s="137">
        <v>504</v>
      </c>
      <c r="H198" s="137">
        <v>504</v>
      </c>
      <c r="I198" s="137">
        <v>504</v>
      </c>
    </row>
    <row r="199" spans="1:9" s="1" customFormat="1" ht="24.75" customHeight="1">
      <c r="A199" s="17" t="s">
        <v>171</v>
      </c>
      <c r="B199" s="20" t="s">
        <v>236</v>
      </c>
      <c r="C199" s="20" t="s">
        <v>135</v>
      </c>
      <c r="D199" s="20" t="s">
        <v>169</v>
      </c>
      <c r="E199" s="20"/>
      <c r="F199" s="20"/>
      <c r="G199" s="137">
        <f>G200</f>
        <v>0</v>
      </c>
      <c r="H199" s="137">
        <f aca="true" t="shared" si="16" ref="H199:I202">H200</f>
        <v>400</v>
      </c>
      <c r="I199" s="137">
        <f t="shared" si="16"/>
        <v>400</v>
      </c>
    </row>
    <row r="200" spans="1:9" s="1" customFormat="1" ht="54.75" customHeight="1">
      <c r="A200" s="17" t="s">
        <v>329</v>
      </c>
      <c r="B200" s="20" t="s">
        <v>236</v>
      </c>
      <c r="C200" s="20" t="s">
        <v>135</v>
      </c>
      <c r="D200" s="20" t="s">
        <v>169</v>
      </c>
      <c r="E200" s="20" t="s">
        <v>239</v>
      </c>
      <c r="F200" s="20"/>
      <c r="G200" s="137">
        <f>G201</f>
        <v>0</v>
      </c>
      <c r="H200" s="137">
        <f t="shared" si="16"/>
        <v>400</v>
      </c>
      <c r="I200" s="137">
        <f t="shared" si="16"/>
        <v>400</v>
      </c>
    </row>
    <row r="201" spans="1:9" s="1" customFormat="1" ht="24.75" customHeight="1">
      <c r="A201" s="17" t="s">
        <v>319</v>
      </c>
      <c r="B201" s="20" t="s">
        <v>236</v>
      </c>
      <c r="C201" s="20" t="s">
        <v>135</v>
      </c>
      <c r="D201" s="20" t="s">
        <v>169</v>
      </c>
      <c r="E201" s="20" t="s">
        <v>321</v>
      </c>
      <c r="F201" s="20"/>
      <c r="G201" s="137">
        <f>G202</f>
        <v>0</v>
      </c>
      <c r="H201" s="137">
        <f t="shared" si="16"/>
        <v>400</v>
      </c>
      <c r="I201" s="137">
        <f t="shared" si="16"/>
        <v>400</v>
      </c>
    </row>
    <row r="202" spans="1:9" s="1" customFormat="1" ht="71.25" customHeight="1">
      <c r="A202" s="17" t="s">
        <v>254</v>
      </c>
      <c r="B202" s="20" t="s">
        <v>236</v>
      </c>
      <c r="C202" s="20" t="s">
        <v>135</v>
      </c>
      <c r="D202" s="20" t="s">
        <v>169</v>
      </c>
      <c r="E202" s="20" t="s">
        <v>327</v>
      </c>
      <c r="F202" s="20"/>
      <c r="G202" s="137">
        <f>G203</f>
        <v>0</v>
      </c>
      <c r="H202" s="137">
        <f t="shared" si="16"/>
        <v>400</v>
      </c>
      <c r="I202" s="137">
        <f t="shared" si="16"/>
        <v>400</v>
      </c>
    </row>
    <row r="203" spans="1:9" s="1" customFormat="1" ht="47.25" customHeight="1">
      <c r="A203" s="17" t="s">
        <v>368</v>
      </c>
      <c r="B203" s="20" t="s">
        <v>236</v>
      </c>
      <c r="C203" s="20" t="s">
        <v>135</v>
      </c>
      <c r="D203" s="20" t="s">
        <v>169</v>
      </c>
      <c r="E203" s="20" t="s">
        <v>328</v>
      </c>
      <c r="F203" s="20" t="s">
        <v>148</v>
      </c>
      <c r="G203" s="137">
        <v>0</v>
      </c>
      <c r="H203" s="137">
        <v>400</v>
      </c>
      <c r="I203" s="137">
        <v>400</v>
      </c>
    </row>
    <row r="204" spans="1:9" ht="18.75">
      <c r="A204" s="17" t="s">
        <v>106</v>
      </c>
      <c r="B204" s="20" t="s">
        <v>236</v>
      </c>
      <c r="C204" s="20" t="s">
        <v>145</v>
      </c>
      <c r="D204" s="20"/>
      <c r="E204" s="20"/>
      <c r="F204" s="20"/>
      <c r="G204" s="137">
        <f>G205</f>
        <v>0</v>
      </c>
      <c r="H204" s="137">
        <f aca="true" t="shared" si="17" ref="H204:I208">H205</f>
        <v>0</v>
      </c>
      <c r="I204" s="137">
        <f t="shared" si="17"/>
        <v>0</v>
      </c>
    </row>
    <row r="205" spans="1:9" ht="18.75">
      <c r="A205" s="17" t="s">
        <v>107</v>
      </c>
      <c r="B205" s="20" t="s">
        <v>236</v>
      </c>
      <c r="C205" s="20" t="s">
        <v>145</v>
      </c>
      <c r="D205" s="20" t="s">
        <v>129</v>
      </c>
      <c r="E205" s="20"/>
      <c r="F205" s="20"/>
      <c r="G205" s="137">
        <f>G206</f>
        <v>0</v>
      </c>
      <c r="H205" s="137">
        <f t="shared" si="17"/>
        <v>0</v>
      </c>
      <c r="I205" s="137">
        <f t="shared" si="17"/>
        <v>0</v>
      </c>
    </row>
    <row r="206" spans="1:9" ht="38.25" hidden="1">
      <c r="A206" s="17" t="s">
        <v>477</v>
      </c>
      <c r="B206" s="20" t="s">
        <v>236</v>
      </c>
      <c r="C206" s="20" t="s">
        <v>145</v>
      </c>
      <c r="D206" s="20" t="s">
        <v>129</v>
      </c>
      <c r="E206" s="20" t="s">
        <v>239</v>
      </c>
      <c r="F206" s="20"/>
      <c r="G206" s="137">
        <f>G207</f>
        <v>0</v>
      </c>
      <c r="H206" s="137">
        <f t="shared" si="17"/>
        <v>0</v>
      </c>
      <c r="I206" s="137">
        <f t="shared" si="17"/>
        <v>0</v>
      </c>
    </row>
    <row r="207" spans="1:9" ht="25.5" hidden="1">
      <c r="A207" s="17" t="s">
        <v>478</v>
      </c>
      <c r="B207" s="20" t="s">
        <v>236</v>
      </c>
      <c r="C207" s="20" t="s">
        <v>145</v>
      </c>
      <c r="D207" s="20" t="s">
        <v>129</v>
      </c>
      <c r="E207" s="20" t="s">
        <v>240</v>
      </c>
      <c r="F207" s="20"/>
      <c r="G207" s="137">
        <f>G208</f>
        <v>0</v>
      </c>
      <c r="H207" s="137">
        <f t="shared" si="17"/>
        <v>0</v>
      </c>
      <c r="I207" s="137">
        <f t="shared" si="17"/>
        <v>0</v>
      </c>
    </row>
    <row r="208" spans="1:9" ht="25.5" hidden="1">
      <c r="A208" s="17" t="s">
        <v>492</v>
      </c>
      <c r="B208" s="20" t="s">
        <v>236</v>
      </c>
      <c r="C208" s="20" t="s">
        <v>145</v>
      </c>
      <c r="D208" s="20" t="s">
        <v>129</v>
      </c>
      <c r="E208" s="20" t="s">
        <v>494</v>
      </c>
      <c r="F208" s="20"/>
      <c r="G208" s="137">
        <f>G209</f>
        <v>0</v>
      </c>
      <c r="H208" s="137">
        <f t="shared" si="17"/>
        <v>0</v>
      </c>
      <c r="I208" s="137">
        <f t="shared" si="17"/>
        <v>0</v>
      </c>
    </row>
    <row r="209" spans="1:9" ht="25.5" hidden="1">
      <c r="A209" s="17" t="s">
        <v>493</v>
      </c>
      <c r="B209" s="20" t="s">
        <v>236</v>
      </c>
      <c r="C209" s="20" t="s">
        <v>145</v>
      </c>
      <c r="D209" s="20" t="s">
        <v>129</v>
      </c>
      <c r="E209" s="20" t="s">
        <v>495</v>
      </c>
      <c r="F209" s="20" t="s">
        <v>496</v>
      </c>
      <c r="G209" s="137">
        <v>0</v>
      </c>
      <c r="H209" s="137">
        <v>0</v>
      </c>
      <c r="I209" s="137">
        <v>0</v>
      </c>
    </row>
  </sheetData>
  <sheetProtection/>
  <autoFilter ref="A14:I203"/>
  <mergeCells count="2">
    <mergeCell ref="A9:I9"/>
    <mergeCell ref="A10:I10"/>
  </mergeCells>
  <printOptions/>
  <pageMargins left="0.7874015748031497" right="0.35433070866141736" top="0.3937007874015748" bottom="0.3937007874015748" header="0.5118110236220472" footer="0.5118110236220472"/>
  <pageSetup horizontalDpi="600" verticalDpi="600" orientation="portrait" paperSize="9" scale="58" r:id="rId1"/>
  <rowBreaks count="3" manualBreakCount="3">
    <brk id="42" max="8" man="1"/>
    <brk id="80" max="8" man="1"/>
    <brk id="111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K207"/>
  <sheetViews>
    <sheetView view="pageBreakPreview" zoomScaleSheetLayoutView="100" zoomScalePageLayoutView="0" workbookViewId="0" topLeftCell="A1">
      <selection activeCell="H126" sqref="H126"/>
    </sheetView>
  </sheetViews>
  <sheetFormatPr defaultColWidth="9.00390625" defaultRowHeight="12.75"/>
  <cols>
    <col min="1" max="1" width="50.125" style="0" customWidth="1"/>
    <col min="4" max="4" width="17.25390625" style="0" customWidth="1"/>
    <col min="5" max="5" width="5.375" style="0" customWidth="1"/>
    <col min="6" max="6" width="18.125" style="0" customWidth="1"/>
    <col min="7" max="7" width="18.00390625" style="0" customWidth="1"/>
    <col min="8" max="8" width="17.625" style="0" customWidth="1"/>
    <col min="9" max="9" width="20.875" style="0" customWidth="1"/>
    <col min="10" max="10" width="14.00390625" style="0" customWidth="1"/>
    <col min="11" max="11" width="12.75390625" style="0" customWidth="1"/>
  </cols>
  <sheetData>
    <row r="1" spans="1:8" ht="15">
      <c r="A1" s="5"/>
      <c r="B1" s="5"/>
      <c r="C1" s="62"/>
      <c r="D1" s="62"/>
      <c r="E1" s="62"/>
      <c r="F1" s="62" t="s">
        <v>117</v>
      </c>
      <c r="G1" s="5"/>
      <c r="H1" s="5">
        <f>'приложение 3'!I1</f>
        <v>0</v>
      </c>
    </row>
    <row r="2" spans="1:8" ht="15">
      <c r="A2" s="14"/>
      <c r="B2" s="5"/>
      <c r="C2" s="40"/>
      <c r="D2" s="40"/>
      <c r="E2" s="40"/>
      <c r="F2" s="40" t="s">
        <v>139</v>
      </c>
      <c r="G2" s="5"/>
      <c r="H2" s="5"/>
    </row>
    <row r="3" spans="1:8" ht="15">
      <c r="A3" s="5"/>
      <c r="B3" s="5"/>
      <c r="C3" s="40"/>
      <c r="D3" s="40"/>
      <c r="E3" s="40"/>
      <c r="F3" s="40" t="s">
        <v>140</v>
      </c>
      <c r="G3" s="5"/>
      <c r="H3" s="5"/>
    </row>
    <row r="4" spans="1:8" ht="15">
      <c r="A4" s="5"/>
      <c r="B4" s="5"/>
      <c r="C4" s="40"/>
      <c r="D4" s="40"/>
      <c r="E4" s="40"/>
      <c r="F4" s="40" t="s">
        <v>141</v>
      </c>
      <c r="G4" s="5"/>
      <c r="H4" s="5"/>
    </row>
    <row r="5" spans="1:8" ht="15">
      <c r="A5" s="5"/>
      <c r="B5" s="5"/>
      <c r="C5" s="40"/>
      <c r="D5" s="40"/>
      <c r="E5" s="40"/>
      <c r="F5" s="40" t="s">
        <v>142</v>
      </c>
      <c r="G5" s="5"/>
      <c r="H5" s="5"/>
    </row>
    <row r="6" spans="1:8" ht="15">
      <c r="A6" s="5"/>
      <c r="B6" s="5"/>
      <c r="C6" s="40"/>
      <c r="D6" s="40"/>
      <c r="E6" s="40"/>
      <c r="F6" s="40" t="str">
        <f>'приложение 3'!G6</f>
        <v>от "24" декабря 2021 года №67</v>
      </c>
      <c r="G6" s="5"/>
      <c r="H6" s="5"/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5"/>
      <c r="B8" s="14"/>
      <c r="C8" s="14"/>
      <c r="D8" s="14"/>
      <c r="E8" s="5"/>
      <c r="F8" s="5"/>
      <c r="G8" s="5"/>
      <c r="H8" s="5"/>
    </row>
    <row r="9" spans="1:8" ht="63.75" customHeight="1">
      <c r="A9" s="184" t="s">
        <v>11</v>
      </c>
      <c r="B9" s="184"/>
      <c r="C9" s="184"/>
      <c r="D9" s="184"/>
      <c r="E9" s="184"/>
      <c r="F9" s="184"/>
      <c r="G9" s="184"/>
      <c r="H9" s="184"/>
    </row>
    <row r="10" spans="1:8" ht="18.75">
      <c r="A10" s="184" t="str">
        <f>'приложение 3'!A10:I10</f>
        <v> на 2022 год и на плановый период 2023 и 2024 годов</v>
      </c>
      <c r="B10" s="184"/>
      <c r="C10" s="184"/>
      <c r="D10" s="184"/>
      <c r="E10" s="184"/>
      <c r="F10" s="184"/>
      <c r="G10" s="184"/>
      <c r="H10" s="184"/>
    </row>
    <row r="11" spans="1:8" ht="12.75">
      <c r="A11" s="5"/>
      <c r="B11" s="5"/>
      <c r="C11" s="5"/>
      <c r="D11" s="5"/>
      <c r="E11" s="5"/>
      <c r="F11" s="5"/>
      <c r="G11" s="5"/>
      <c r="H11" s="5" t="s">
        <v>168</v>
      </c>
    </row>
    <row r="12" spans="1:8" s="39" customFormat="1" ht="30.75" customHeight="1">
      <c r="A12" s="23" t="s">
        <v>125</v>
      </c>
      <c r="B12" s="23" t="s">
        <v>127</v>
      </c>
      <c r="C12" s="23" t="s">
        <v>126</v>
      </c>
      <c r="D12" s="23" t="s">
        <v>137</v>
      </c>
      <c r="E12" s="23" t="s">
        <v>136</v>
      </c>
      <c r="F12" s="24" t="s">
        <v>43</v>
      </c>
      <c r="G12" s="24" t="s">
        <v>105</v>
      </c>
      <c r="H12" s="24" t="s">
        <v>593</v>
      </c>
    </row>
    <row r="13" spans="1:8" ht="13.5" customHeight="1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6">
        <v>6</v>
      </c>
      <c r="G13" s="16">
        <v>7</v>
      </c>
      <c r="H13" s="16">
        <v>8</v>
      </c>
    </row>
    <row r="14" spans="1:11" s="47" customFormat="1" ht="18.75">
      <c r="A14" s="45" t="s">
        <v>128</v>
      </c>
      <c r="B14" s="46"/>
      <c r="C14" s="46"/>
      <c r="D14" s="46"/>
      <c r="E14" s="46"/>
      <c r="F14" s="91">
        <f>F15+F51+F69+F100+F175+F186+F202</f>
        <v>493448.04699999996</v>
      </c>
      <c r="G14" s="91">
        <f>G15+G51+G69+G100+G175+G186+G202</f>
        <v>191964.9</v>
      </c>
      <c r="H14" s="91">
        <f>H15+H51+H69+H100+H175+H186+H202</f>
        <v>164393.59999999998</v>
      </c>
      <c r="I14" s="106">
        <f>'приложение 3'!G16</f>
        <v>493448.04699999996</v>
      </c>
      <c r="J14" s="106">
        <f>'приложение 3'!H16</f>
        <v>191964.9</v>
      </c>
      <c r="K14" s="106">
        <f>'приложение 3'!I16</f>
        <v>164393.59999999998</v>
      </c>
    </row>
    <row r="15" spans="1:11" s="1" customFormat="1" ht="18.75">
      <c r="A15" s="51" t="s">
        <v>161</v>
      </c>
      <c r="B15" s="20" t="s">
        <v>129</v>
      </c>
      <c r="C15" s="20"/>
      <c r="D15" s="52"/>
      <c r="E15" s="53"/>
      <c r="F15" s="92">
        <f>F16+F26+F33+F38</f>
        <v>61253.282999999996</v>
      </c>
      <c r="G15" s="92">
        <f>G16+G26+G33+G38</f>
        <v>23573</v>
      </c>
      <c r="H15" s="92">
        <f>H16+H26+H33+H38</f>
        <v>27944.2</v>
      </c>
      <c r="I15" s="114">
        <f>I14-F14</f>
        <v>0</v>
      </c>
      <c r="J15" s="114">
        <f>J14-G14</f>
        <v>0</v>
      </c>
      <c r="K15" s="114">
        <f>K14-H14</f>
        <v>0</v>
      </c>
    </row>
    <row r="16" spans="1:11" s="1" customFormat="1" ht="43.5" customHeight="1">
      <c r="A16" s="17" t="s">
        <v>235</v>
      </c>
      <c r="B16" s="20" t="s">
        <v>129</v>
      </c>
      <c r="C16" s="20" t="s">
        <v>130</v>
      </c>
      <c r="D16" s="20"/>
      <c r="E16" s="53"/>
      <c r="F16" s="92">
        <f>F20+F21+F22+F24+F25</f>
        <v>7637.110000000001</v>
      </c>
      <c r="G16" s="92">
        <f>G20+G21+G22+G24+G25</f>
        <v>8103.099999999999</v>
      </c>
      <c r="H16" s="92">
        <f>H20+H21+H22+H24+H25</f>
        <v>8129.900000000001</v>
      </c>
      <c r="I16" s="114">
        <f>'приложение 3'!G17-'приложение 4'!F15</f>
        <v>0</v>
      </c>
      <c r="J16" s="114">
        <f>'приложение 3'!H17-'приложение 4'!G15</f>
        <v>0</v>
      </c>
      <c r="K16" s="114">
        <f>'приложение 3'!I17-'приложение 4'!H15</f>
        <v>0</v>
      </c>
    </row>
    <row r="17" spans="1:11" s="1" customFormat="1" ht="53.25" customHeight="1">
      <c r="A17" s="17" t="s">
        <v>329</v>
      </c>
      <c r="B17" s="20" t="s">
        <v>129</v>
      </c>
      <c r="C17" s="20" t="s">
        <v>130</v>
      </c>
      <c r="D17" s="20" t="s">
        <v>239</v>
      </c>
      <c r="E17" s="53"/>
      <c r="F17" s="92">
        <f>F18</f>
        <v>7637.110000000001</v>
      </c>
      <c r="G17" s="92">
        <f>G18</f>
        <v>8103.099999999999</v>
      </c>
      <c r="H17" s="92">
        <f>H18</f>
        <v>8129.900000000001</v>
      </c>
      <c r="I17" s="114">
        <f>'приложение 3'!G18-'приложение 4'!F16</f>
        <v>0</v>
      </c>
      <c r="J17" s="114">
        <f>'приложение 3'!H18-'приложение 4'!G16</f>
        <v>0</v>
      </c>
      <c r="K17" s="114">
        <f>'приложение 3'!I18-'приложение 4'!H16</f>
        <v>0</v>
      </c>
    </row>
    <row r="18" spans="1:11" s="1" customFormat="1" ht="29.25" customHeight="1">
      <c r="A18" s="17" t="s">
        <v>242</v>
      </c>
      <c r="B18" s="20" t="s">
        <v>129</v>
      </c>
      <c r="C18" s="20" t="s">
        <v>130</v>
      </c>
      <c r="D18" s="20" t="s">
        <v>240</v>
      </c>
      <c r="E18" s="53"/>
      <c r="F18" s="92">
        <f>F19+F23</f>
        <v>7637.110000000001</v>
      </c>
      <c r="G18" s="92">
        <f>G19+G23</f>
        <v>8103.099999999999</v>
      </c>
      <c r="H18" s="92">
        <f>H19+H23</f>
        <v>8129.900000000001</v>
      </c>
      <c r="I18" s="114">
        <f>'приложение 3'!G19-'приложение 4'!F17</f>
        <v>0</v>
      </c>
      <c r="J18" s="114">
        <f>'приложение 3'!H19-'приложение 4'!G17</f>
        <v>0</v>
      </c>
      <c r="K18" s="114">
        <f>'приложение 3'!I19-'приложение 4'!H17</f>
        <v>0</v>
      </c>
    </row>
    <row r="19" spans="1:11" s="1" customFormat="1" ht="30.75" customHeight="1">
      <c r="A19" s="17" t="s">
        <v>243</v>
      </c>
      <c r="B19" s="20" t="s">
        <v>129</v>
      </c>
      <c r="C19" s="20" t="s">
        <v>130</v>
      </c>
      <c r="D19" s="20" t="s">
        <v>241</v>
      </c>
      <c r="E19" s="53"/>
      <c r="F19" s="92">
        <f>F20+F21+F22</f>
        <v>5490.610000000001</v>
      </c>
      <c r="G19" s="92">
        <f>G20+G21+G22</f>
        <v>5895.4</v>
      </c>
      <c r="H19" s="92">
        <f>H20+H21+H22</f>
        <v>5922.200000000001</v>
      </c>
      <c r="I19" s="114">
        <f>'приложение 3'!G20-'приложение 4'!F18</f>
        <v>0</v>
      </c>
      <c r="J19" s="114">
        <f>'приложение 3'!H20-'приложение 4'!G18</f>
        <v>0</v>
      </c>
      <c r="K19" s="114">
        <f>'приложение 3'!I20-'приложение 4'!H18</f>
        <v>0</v>
      </c>
    </row>
    <row r="20" spans="1:11" s="1" customFormat="1" ht="80.25" customHeight="1">
      <c r="A20" s="17" t="s">
        <v>244</v>
      </c>
      <c r="B20" s="20" t="s">
        <v>129</v>
      </c>
      <c r="C20" s="20" t="s">
        <v>130</v>
      </c>
      <c r="D20" s="20" t="s">
        <v>245</v>
      </c>
      <c r="E20" s="20" t="s">
        <v>150</v>
      </c>
      <c r="F20" s="92">
        <f>'приложение 3'!G22</f>
        <v>3552.9</v>
      </c>
      <c r="G20" s="92">
        <f>'приложение 3'!H22</f>
        <v>3652.8</v>
      </c>
      <c r="H20" s="92">
        <f>'приложение 3'!I22</f>
        <v>3652.8</v>
      </c>
      <c r="I20" s="114">
        <f>'приложение 3'!G21-'приложение 4'!F19</f>
        <v>0</v>
      </c>
      <c r="J20" s="114">
        <f>'приложение 3'!H21-'приложение 4'!G19</f>
        <v>0</v>
      </c>
      <c r="K20" s="114">
        <f>'приложение 3'!I21-'приложение 4'!H19</f>
        <v>0</v>
      </c>
    </row>
    <row r="21" spans="1:11" s="1" customFormat="1" ht="43.5" customHeight="1">
      <c r="A21" s="17" t="s">
        <v>258</v>
      </c>
      <c r="B21" s="20" t="s">
        <v>129</v>
      </c>
      <c r="C21" s="20" t="s">
        <v>130</v>
      </c>
      <c r="D21" s="20" t="s">
        <v>245</v>
      </c>
      <c r="E21" s="20" t="s">
        <v>148</v>
      </c>
      <c r="F21" s="92">
        <f>'приложение 3'!G23</f>
        <v>1855.7</v>
      </c>
      <c r="G21" s="92">
        <f>'приложение 3'!H23</f>
        <v>2160.6</v>
      </c>
      <c r="H21" s="92">
        <f>'приложение 3'!I23</f>
        <v>2192.4</v>
      </c>
      <c r="I21" s="114">
        <f>'приложение 3'!G22-'приложение 4'!F20</f>
        <v>0</v>
      </c>
      <c r="J21" s="114">
        <f>'приложение 3'!H22-'приложение 4'!G20</f>
        <v>0</v>
      </c>
      <c r="K21" s="114">
        <f>'приложение 3'!I22-'приложение 4'!H20</f>
        <v>0</v>
      </c>
    </row>
    <row r="22" spans="1:11" s="1" customFormat="1" ht="31.5" customHeight="1">
      <c r="A22" s="17" t="str">
        <f>'приложение 3'!A24</f>
        <v>Расходы на обеспечение функций органов местного самоуправления (Иные бюджетные ассигнования)</v>
      </c>
      <c r="B22" s="20" t="s">
        <v>129</v>
      </c>
      <c r="C22" s="20" t="s">
        <v>130</v>
      </c>
      <c r="D22" s="20" t="s">
        <v>245</v>
      </c>
      <c r="E22" s="20" t="s">
        <v>151</v>
      </c>
      <c r="F22" s="92">
        <f>'приложение 3'!G24</f>
        <v>82.01</v>
      </c>
      <c r="G22" s="92">
        <f>'приложение 3'!H24</f>
        <v>82</v>
      </c>
      <c r="H22" s="92">
        <f>'приложение 3'!I24</f>
        <v>77</v>
      </c>
      <c r="I22" s="114">
        <f>'приложение 3'!G23-'приложение 4'!F21</f>
        <v>0</v>
      </c>
      <c r="J22" s="114">
        <f>'приложение 3'!H23-'приложение 4'!G21</f>
        <v>0</v>
      </c>
      <c r="K22" s="114">
        <f>'приложение 3'!I23-'приложение 4'!H21</f>
        <v>0</v>
      </c>
    </row>
    <row r="23" spans="1:11" s="1" customFormat="1" ht="32.25" customHeight="1">
      <c r="A23" s="17" t="s">
        <v>248</v>
      </c>
      <c r="B23" s="20" t="s">
        <v>129</v>
      </c>
      <c r="C23" s="20" t="s">
        <v>130</v>
      </c>
      <c r="D23" s="20" t="s">
        <v>246</v>
      </c>
      <c r="E23" s="20"/>
      <c r="F23" s="92">
        <f>F24+F25</f>
        <v>2146.5</v>
      </c>
      <c r="G23" s="92">
        <f>G24+G25</f>
        <v>2207.7</v>
      </c>
      <c r="H23" s="92">
        <f>H24+H25</f>
        <v>2207.7</v>
      </c>
      <c r="I23" s="114">
        <f>'приложение 3'!G24-'приложение 4'!F22</f>
        <v>0</v>
      </c>
      <c r="J23" s="114">
        <f>'приложение 3'!H24-'приложение 4'!G22</f>
        <v>0</v>
      </c>
      <c r="K23" s="114">
        <f>'приложение 3'!I24-'приложение 4'!H22</f>
        <v>0</v>
      </c>
    </row>
    <row r="24" spans="1:11" s="1" customFormat="1" ht="69.75" customHeight="1">
      <c r="A24" s="17" t="s">
        <v>250</v>
      </c>
      <c r="B24" s="20" t="s">
        <v>129</v>
      </c>
      <c r="C24" s="20" t="s">
        <v>130</v>
      </c>
      <c r="D24" s="20" t="s">
        <v>247</v>
      </c>
      <c r="E24" s="20" t="s">
        <v>150</v>
      </c>
      <c r="F24" s="92">
        <f>'приложение 3'!G26</f>
        <v>2112.5</v>
      </c>
      <c r="G24" s="92">
        <f>'приложение 3'!H26</f>
        <v>2173.7</v>
      </c>
      <c r="H24" s="92">
        <f>'приложение 3'!I26</f>
        <v>2173.7</v>
      </c>
      <c r="I24" s="114">
        <f>'приложение 3'!G25-'приложение 4'!F23</f>
        <v>0</v>
      </c>
      <c r="J24" s="114">
        <f>'приложение 3'!H25-'приложение 4'!G23</f>
        <v>0</v>
      </c>
      <c r="K24" s="114">
        <f>'приложение 3'!I25-'приложение 4'!H23</f>
        <v>0</v>
      </c>
    </row>
    <row r="25" spans="1:11" s="1" customFormat="1" ht="41.25" customHeight="1">
      <c r="A25" s="17" t="s">
        <v>367</v>
      </c>
      <c r="B25" s="20" t="s">
        <v>129</v>
      </c>
      <c r="C25" s="20" t="s">
        <v>130</v>
      </c>
      <c r="D25" s="20" t="s">
        <v>247</v>
      </c>
      <c r="E25" s="20" t="s">
        <v>148</v>
      </c>
      <c r="F25" s="92">
        <f>'приложение 3'!G27</f>
        <v>34</v>
      </c>
      <c r="G25" s="92">
        <f>'приложение 3'!H27</f>
        <v>34</v>
      </c>
      <c r="H25" s="92">
        <f>'приложение 3'!I27</f>
        <v>34</v>
      </c>
      <c r="I25" s="114">
        <f>'приложение 3'!G26-'приложение 4'!F24</f>
        <v>0</v>
      </c>
      <c r="J25" s="114">
        <f>'приложение 3'!H26-'приложение 4'!G24</f>
        <v>0</v>
      </c>
      <c r="K25" s="114">
        <f>'приложение 3'!I26-'приложение 4'!H24</f>
        <v>0</v>
      </c>
    </row>
    <row r="26" spans="1:11" s="1" customFormat="1" ht="27" customHeight="1">
      <c r="A26" s="17" t="s">
        <v>476</v>
      </c>
      <c r="B26" s="20" t="s">
        <v>129</v>
      </c>
      <c r="C26" s="20" t="s">
        <v>475</v>
      </c>
      <c r="D26" s="20"/>
      <c r="E26" s="20"/>
      <c r="F26" s="92">
        <f>F27</f>
        <v>0</v>
      </c>
      <c r="G26" s="92">
        <f aca="true" t="shared" si="0" ref="G26:H29">G27</f>
        <v>0</v>
      </c>
      <c r="H26" s="92">
        <f t="shared" si="0"/>
        <v>0</v>
      </c>
      <c r="I26" s="114">
        <f>'приложение 3'!G27-'приложение 4'!F25</f>
        <v>0</v>
      </c>
      <c r="J26" s="114">
        <f>'приложение 3'!H27-'приложение 4'!G25</f>
        <v>0</v>
      </c>
      <c r="K26" s="114">
        <f>'приложение 3'!I27-'приложение 4'!H25</f>
        <v>0</v>
      </c>
    </row>
    <row r="27" spans="1:11" s="1" customFormat="1" ht="41.25" customHeight="1">
      <c r="A27" s="17" t="s">
        <v>477</v>
      </c>
      <c r="B27" s="20" t="s">
        <v>129</v>
      </c>
      <c r="C27" s="20" t="s">
        <v>475</v>
      </c>
      <c r="D27" s="20" t="s">
        <v>239</v>
      </c>
      <c r="E27" s="20"/>
      <c r="F27" s="92">
        <f>F28</f>
        <v>0</v>
      </c>
      <c r="G27" s="92">
        <f t="shared" si="0"/>
        <v>0</v>
      </c>
      <c r="H27" s="92">
        <f t="shared" si="0"/>
        <v>0</v>
      </c>
      <c r="I27" s="114">
        <f>'приложение 3'!G28-'приложение 4'!F26</f>
        <v>0</v>
      </c>
      <c r="J27" s="114">
        <f>'приложение 3'!H28-'приложение 4'!G26</f>
        <v>0</v>
      </c>
      <c r="K27" s="114">
        <f>'приложение 3'!I28-'приложение 4'!H26</f>
        <v>0</v>
      </c>
    </row>
    <row r="28" spans="1:11" s="1" customFormat="1" ht="32.25" customHeight="1">
      <c r="A28" s="17" t="s">
        <v>478</v>
      </c>
      <c r="B28" s="20" t="s">
        <v>129</v>
      </c>
      <c r="C28" s="20" t="s">
        <v>475</v>
      </c>
      <c r="D28" s="20" t="s">
        <v>480</v>
      </c>
      <c r="E28" s="20"/>
      <c r="F28" s="92">
        <f>F29+F31</f>
        <v>0</v>
      </c>
      <c r="G28" s="92">
        <f>G29+G31</f>
        <v>0</v>
      </c>
      <c r="H28" s="92">
        <f>H29+H31</f>
        <v>0</v>
      </c>
      <c r="I28" s="114">
        <f>'приложение 3'!G29-'приложение 4'!F27</f>
        <v>0</v>
      </c>
      <c r="J28" s="114">
        <f>'приложение 3'!H29-'приложение 4'!G27</f>
        <v>0</v>
      </c>
      <c r="K28" s="114">
        <f>'приложение 3'!I29-'приложение 4'!H27</f>
        <v>0</v>
      </c>
    </row>
    <row r="29" spans="1:11" s="1" customFormat="1" ht="30" customHeight="1">
      <c r="A29" s="17" t="s">
        <v>479</v>
      </c>
      <c r="B29" s="20" t="s">
        <v>129</v>
      </c>
      <c r="C29" s="20" t="s">
        <v>475</v>
      </c>
      <c r="D29" s="20" t="s">
        <v>481</v>
      </c>
      <c r="E29" s="20"/>
      <c r="F29" s="92">
        <f>F30</f>
        <v>0</v>
      </c>
      <c r="G29" s="92">
        <f t="shared" si="0"/>
        <v>0</v>
      </c>
      <c r="H29" s="92">
        <f t="shared" si="0"/>
        <v>0</v>
      </c>
      <c r="I29" s="114">
        <f>'приложение 3'!G30-'приложение 4'!F28</f>
        <v>0</v>
      </c>
      <c r="J29" s="114">
        <f>'приложение 3'!H30-'приложение 4'!G28</f>
        <v>0</v>
      </c>
      <c r="K29" s="114">
        <f>'приложение 3'!I30-'приложение 4'!H28</f>
        <v>0</v>
      </c>
    </row>
    <row r="30" spans="1:11" s="1" customFormat="1" ht="56.25" customHeight="1" hidden="1">
      <c r="A30" s="17" t="s">
        <v>482</v>
      </c>
      <c r="B30" s="20" t="s">
        <v>129</v>
      </c>
      <c r="C30" s="20" t="s">
        <v>475</v>
      </c>
      <c r="D30" s="20" t="s">
        <v>483</v>
      </c>
      <c r="E30" s="20" t="s">
        <v>151</v>
      </c>
      <c r="F30" s="92">
        <f>'приложение 3'!G32</f>
        <v>0</v>
      </c>
      <c r="G30" s="92">
        <f>'приложение 3'!H32</f>
        <v>0</v>
      </c>
      <c r="H30" s="92">
        <f>'приложение 3'!I32</f>
        <v>0</v>
      </c>
      <c r="I30" s="114">
        <f>'приложение 3'!G31-'приложение 4'!F29</f>
        <v>0</v>
      </c>
      <c r="J30" s="114">
        <f>'приложение 3'!H31-'приложение 4'!G29</f>
        <v>0</v>
      </c>
      <c r="K30" s="114">
        <f>'приложение 3'!I31-'приложение 4'!H29</f>
        <v>0</v>
      </c>
    </row>
    <row r="31" spans="1:11" s="1" customFormat="1" ht="71.25" customHeight="1">
      <c r="A31" s="17" t="s">
        <v>91</v>
      </c>
      <c r="B31" s="20" t="s">
        <v>129</v>
      </c>
      <c r="C31" s="20" t="s">
        <v>475</v>
      </c>
      <c r="D31" s="20" t="s">
        <v>93</v>
      </c>
      <c r="E31" s="20"/>
      <c r="F31" s="92">
        <f>F32</f>
        <v>0</v>
      </c>
      <c r="G31" s="92">
        <f>G32</f>
        <v>0</v>
      </c>
      <c r="H31" s="92">
        <f>H32</f>
        <v>0</v>
      </c>
      <c r="I31" s="114">
        <f>'приложение 3'!G32-'приложение 4'!F30</f>
        <v>0</v>
      </c>
      <c r="J31" s="114">
        <f>'приложение 3'!H32-'приложение 4'!G30</f>
        <v>0</v>
      </c>
      <c r="K31" s="114">
        <f>'приложение 3'!I32-'приложение 4'!H30</f>
        <v>0</v>
      </c>
    </row>
    <row r="32" spans="1:11" s="1" customFormat="1" ht="44.25" customHeight="1">
      <c r="A32" s="17" t="s">
        <v>92</v>
      </c>
      <c r="B32" s="20" t="s">
        <v>129</v>
      </c>
      <c r="C32" s="20" t="s">
        <v>475</v>
      </c>
      <c r="D32" s="20" t="s">
        <v>94</v>
      </c>
      <c r="E32" s="20" t="s">
        <v>148</v>
      </c>
      <c r="F32" s="92">
        <f>'приложение 3'!G34</f>
        <v>0</v>
      </c>
      <c r="G32" s="92">
        <f>'приложение 3'!H34</f>
        <v>0</v>
      </c>
      <c r="H32" s="92">
        <f>'приложение 3'!I34</f>
        <v>0</v>
      </c>
      <c r="I32" s="114">
        <f>'приложение 3'!G33-'приложение 4'!F31</f>
        <v>0</v>
      </c>
      <c r="J32" s="114">
        <f>'приложение 3'!H33-'приложение 4'!G31</f>
        <v>0</v>
      </c>
      <c r="K32" s="114">
        <f>'приложение 3'!I33-'приложение 4'!H31</f>
        <v>0</v>
      </c>
    </row>
    <row r="33" spans="1:11" s="1" customFormat="1" ht="22.5" customHeight="1">
      <c r="A33" s="17" t="s">
        <v>118</v>
      </c>
      <c r="B33" s="20" t="s">
        <v>129</v>
      </c>
      <c r="C33" s="20" t="s">
        <v>144</v>
      </c>
      <c r="D33" s="20"/>
      <c r="E33" s="20"/>
      <c r="F33" s="92">
        <f>F34</f>
        <v>500</v>
      </c>
      <c r="G33" s="92">
        <f aca="true" t="shared" si="1" ref="G33:H36">G34</f>
        <v>500</v>
      </c>
      <c r="H33" s="92">
        <f t="shared" si="1"/>
        <v>500</v>
      </c>
      <c r="I33" s="114">
        <f>'приложение 3'!G34-'приложение 4'!F32</f>
        <v>0</v>
      </c>
      <c r="J33" s="114">
        <f>'приложение 3'!H34-'приложение 4'!G32</f>
        <v>0</v>
      </c>
      <c r="K33" s="114">
        <f>'приложение 3'!I34-'приложение 4'!H32</f>
        <v>0</v>
      </c>
    </row>
    <row r="34" spans="1:11" s="1" customFormat="1" ht="54" customHeight="1">
      <c r="A34" s="17" t="s">
        <v>329</v>
      </c>
      <c r="B34" s="20" t="s">
        <v>129</v>
      </c>
      <c r="C34" s="20" t="s">
        <v>144</v>
      </c>
      <c r="D34" s="20" t="s">
        <v>239</v>
      </c>
      <c r="E34" s="20"/>
      <c r="F34" s="92">
        <f>F35</f>
        <v>500</v>
      </c>
      <c r="G34" s="92">
        <f t="shared" si="1"/>
        <v>500</v>
      </c>
      <c r="H34" s="92">
        <f t="shared" si="1"/>
        <v>500</v>
      </c>
      <c r="I34" s="114">
        <f>'приложение 3'!G35-'приложение 4'!F33</f>
        <v>0</v>
      </c>
      <c r="J34" s="114">
        <f>'приложение 3'!H35-'приложение 4'!G33</f>
        <v>0</v>
      </c>
      <c r="K34" s="114">
        <f>'приложение 3'!I35-'приложение 4'!H33</f>
        <v>0</v>
      </c>
    </row>
    <row r="35" spans="1:11" s="1" customFormat="1" ht="33" customHeight="1">
      <c r="A35" s="17" t="s">
        <v>242</v>
      </c>
      <c r="B35" s="20" t="s">
        <v>129</v>
      </c>
      <c r="C35" s="20" t="s">
        <v>144</v>
      </c>
      <c r="D35" s="20" t="s">
        <v>240</v>
      </c>
      <c r="E35" s="20"/>
      <c r="F35" s="92">
        <f>F36</f>
        <v>500</v>
      </c>
      <c r="G35" s="92">
        <f t="shared" si="1"/>
        <v>500</v>
      </c>
      <c r="H35" s="92">
        <f t="shared" si="1"/>
        <v>500</v>
      </c>
      <c r="I35" s="114">
        <f>'приложение 3'!G36-'приложение 4'!F34</f>
        <v>0</v>
      </c>
      <c r="J35" s="114">
        <f>'приложение 3'!H36-'приложение 4'!G34</f>
        <v>0</v>
      </c>
      <c r="K35" s="114">
        <f>'приложение 3'!I36-'приложение 4'!H34</f>
        <v>0</v>
      </c>
    </row>
    <row r="36" spans="1:11" s="1" customFormat="1" ht="33" customHeight="1">
      <c r="A36" s="17" t="s">
        <v>251</v>
      </c>
      <c r="B36" s="20" t="s">
        <v>129</v>
      </c>
      <c r="C36" s="20" t="s">
        <v>144</v>
      </c>
      <c r="D36" s="20" t="s">
        <v>249</v>
      </c>
      <c r="E36" s="20"/>
      <c r="F36" s="92">
        <f>F37</f>
        <v>500</v>
      </c>
      <c r="G36" s="92">
        <f t="shared" si="1"/>
        <v>500</v>
      </c>
      <c r="H36" s="92">
        <f t="shared" si="1"/>
        <v>500</v>
      </c>
      <c r="I36" s="114">
        <f>'приложение 3'!G37-'приложение 4'!F35</f>
        <v>0</v>
      </c>
      <c r="J36" s="114">
        <f>'приложение 3'!H37-'приложение 4'!G35</f>
        <v>0</v>
      </c>
      <c r="K36" s="114">
        <f>'приложение 3'!I37-'приложение 4'!H35</f>
        <v>0</v>
      </c>
    </row>
    <row r="37" spans="1:11" s="1" customFormat="1" ht="71.25" customHeight="1">
      <c r="A37" s="17" t="s">
        <v>252</v>
      </c>
      <c r="B37" s="20" t="s">
        <v>129</v>
      </c>
      <c r="C37" s="20" t="s">
        <v>144</v>
      </c>
      <c r="D37" s="20" t="s">
        <v>253</v>
      </c>
      <c r="E37" s="20" t="s">
        <v>151</v>
      </c>
      <c r="F37" s="92">
        <f>'приложение 3'!G39</f>
        <v>500</v>
      </c>
      <c r="G37" s="92">
        <f>'приложение 3'!H39</f>
        <v>500</v>
      </c>
      <c r="H37" s="92">
        <f>'приложение 3'!I39</f>
        <v>500</v>
      </c>
      <c r="I37" s="114">
        <f>'приложение 3'!G38-'приложение 4'!F36</f>
        <v>0</v>
      </c>
      <c r="J37" s="114">
        <f>'приложение 3'!H38-'приложение 4'!G36</f>
        <v>0</v>
      </c>
      <c r="K37" s="114">
        <f>'приложение 3'!I38-'приложение 4'!H36</f>
        <v>0</v>
      </c>
    </row>
    <row r="38" spans="1:11" s="1" customFormat="1" ht="25.5" customHeight="1">
      <c r="A38" s="17" t="s">
        <v>160</v>
      </c>
      <c r="B38" s="20" t="s">
        <v>129</v>
      </c>
      <c r="C38" s="20" t="s">
        <v>145</v>
      </c>
      <c r="D38" s="20"/>
      <c r="E38" s="20"/>
      <c r="F38" s="92">
        <f>F42+F44+F45+F49+F50+F46+F47</f>
        <v>53116.172999999995</v>
      </c>
      <c r="G38" s="92">
        <f>G42+G44+G45+G49+G50+G46+G47</f>
        <v>14969.9</v>
      </c>
      <c r="H38" s="92">
        <f>H42+H44+H45+H49+H50+H46+H47</f>
        <v>19314.3</v>
      </c>
      <c r="I38" s="114">
        <f>'приложение 3'!G39-'приложение 4'!F37</f>
        <v>0</v>
      </c>
      <c r="J38" s="114">
        <f>'приложение 3'!H39-'приложение 4'!G37</f>
        <v>0</v>
      </c>
      <c r="K38" s="114">
        <f>'приложение 3'!I39-'приложение 4'!H37</f>
        <v>0</v>
      </c>
    </row>
    <row r="39" spans="1:11" s="1" customFormat="1" ht="54.75" customHeight="1">
      <c r="A39" s="17" t="s">
        <v>238</v>
      </c>
      <c r="B39" s="20" t="s">
        <v>129</v>
      </c>
      <c r="C39" s="20" t="s">
        <v>145</v>
      </c>
      <c r="D39" s="20" t="s">
        <v>239</v>
      </c>
      <c r="E39" s="20"/>
      <c r="F39" s="92">
        <f>F40</f>
        <v>53116.172999999995</v>
      </c>
      <c r="G39" s="92">
        <f>G40</f>
        <v>14969.900000000001</v>
      </c>
      <c r="H39" s="92">
        <f>H40</f>
        <v>19314.3</v>
      </c>
      <c r="I39" s="114">
        <f>'приложение 3'!G40-'приложение 4'!F38</f>
        <v>0</v>
      </c>
      <c r="J39" s="114">
        <f>'приложение 3'!H40-'приложение 4'!G38</f>
        <v>0</v>
      </c>
      <c r="K39" s="114">
        <f>'приложение 3'!I40-'приложение 4'!H38</f>
        <v>0</v>
      </c>
    </row>
    <row r="40" spans="1:11" s="1" customFormat="1" ht="30.75" customHeight="1">
      <c r="A40" s="17" t="s">
        <v>242</v>
      </c>
      <c r="B40" s="20" t="s">
        <v>129</v>
      </c>
      <c r="C40" s="20" t="s">
        <v>145</v>
      </c>
      <c r="D40" s="20" t="s">
        <v>240</v>
      </c>
      <c r="E40" s="20"/>
      <c r="F40" s="92">
        <f>F41+F43+F48</f>
        <v>53116.172999999995</v>
      </c>
      <c r="G40" s="92">
        <f>G41+G43+G48</f>
        <v>14969.900000000001</v>
      </c>
      <c r="H40" s="92">
        <f>H41+H43+H48</f>
        <v>19314.3</v>
      </c>
      <c r="I40" s="114">
        <f>'приложение 3'!G41-'приложение 4'!F39</f>
        <v>0</v>
      </c>
      <c r="J40" s="114">
        <f>'приложение 3'!H41-'приложение 4'!G39</f>
        <v>0</v>
      </c>
      <c r="K40" s="114">
        <f>'приложение 3'!I41-'приложение 4'!H39</f>
        <v>0</v>
      </c>
    </row>
    <row r="41" spans="1:11" s="1" customFormat="1" ht="30.75" customHeight="1">
      <c r="A41" s="17" t="str">
        <f>'приложение 3'!A43</f>
        <v>Основное мероприятие «Расходы на обеспечение функций органов местного самоуправления»</v>
      </c>
      <c r="B41" s="20" t="s">
        <v>129</v>
      </c>
      <c r="C41" s="20" t="s">
        <v>145</v>
      </c>
      <c r="D41" s="20" t="s">
        <v>241</v>
      </c>
      <c r="E41" s="20"/>
      <c r="F41" s="92">
        <f>F42</f>
        <v>1160.9</v>
      </c>
      <c r="G41" s="92">
        <f>G42</f>
        <v>1110.9</v>
      </c>
      <c r="H41" s="92">
        <f>H42</f>
        <v>1060.9</v>
      </c>
      <c r="I41" s="114">
        <f>'приложение 3'!G42-'приложение 4'!F40</f>
        <v>0</v>
      </c>
      <c r="J41" s="114">
        <f>'приложение 3'!H42-'приложение 4'!G40</f>
        <v>0</v>
      </c>
      <c r="K41" s="114">
        <f>'приложение 3'!I42-'приложение 4'!H40</f>
        <v>0</v>
      </c>
    </row>
    <row r="42" spans="1:11" s="1" customFormat="1" ht="45.75" customHeight="1">
      <c r="A42" s="17" t="str">
        <f>'приложение 3'!A44</f>
        <v>Расходы на обеспечение функций органов местного самоуправления (Закупка товаров, работ и услуг для обеспечения государственных (муниципальных) нужд) (090)</v>
      </c>
      <c r="B42" s="20" t="s">
        <v>129</v>
      </c>
      <c r="C42" s="20" t="s">
        <v>145</v>
      </c>
      <c r="D42" s="20" t="s">
        <v>245</v>
      </c>
      <c r="E42" s="20" t="s">
        <v>148</v>
      </c>
      <c r="F42" s="92">
        <f>'приложение 3'!G44</f>
        <v>1160.9</v>
      </c>
      <c r="G42" s="92">
        <f>'приложение 3'!H44</f>
        <v>1110.9</v>
      </c>
      <c r="H42" s="92">
        <f>'приложение 3'!I44</f>
        <v>1060.9</v>
      </c>
      <c r="I42" s="114">
        <f>'приложение 3'!G43-'приложение 4'!F41</f>
        <v>0</v>
      </c>
      <c r="J42" s="114">
        <f>'приложение 3'!H43-'приложение 4'!G41</f>
        <v>0</v>
      </c>
      <c r="K42" s="114">
        <f>'приложение 3'!I43-'приложение 4'!H41</f>
        <v>0</v>
      </c>
    </row>
    <row r="43" spans="1:11" s="1" customFormat="1" ht="74.25" customHeight="1">
      <c r="A43" s="17" t="s">
        <v>254</v>
      </c>
      <c r="B43" s="20" t="s">
        <v>129</v>
      </c>
      <c r="C43" s="20" t="s">
        <v>145</v>
      </c>
      <c r="D43" s="20" t="s">
        <v>255</v>
      </c>
      <c r="E43" s="20"/>
      <c r="F43" s="92">
        <f>F44+F45+F46+F47</f>
        <v>44932.573</v>
      </c>
      <c r="G43" s="92">
        <f>G44+G45+G46+G47</f>
        <v>6811.7</v>
      </c>
      <c r="H43" s="92">
        <f>H44+H45+H46+H47</f>
        <v>11241.5</v>
      </c>
      <c r="I43" s="114">
        <f>F43-'приложение 3'!G45</f>
        <v>0</v>
      </c>
      <c r="J43" s="114">
        <f>G43-'приложение 3'!H45</f>
        <v>0</v>
      </c>
      <c r="K43" s="114">
        <f>H43-'приложение 3'!I45</f>
        <v>0</v>
      </c>
    </row>
    <row r="44" spans="1:11" s="1" customFormat="1" ht="41.25" customHeight="1">
      <c r="A44" s="17" t="s">
        <v>368</v>
      </c>
      <c r="B44" s="20" t="s">
        <v>129</v>
      </c>
      <c r="C44" s="20" t="s">
        <v>145</v>
      </c>
      <c r="D44" s="20" t="s">
        <v>256</v>
      </c>
      <c r="E44" s="20" t="s">
        <v>148</v>
      </c>
      <c r="F44" s="92">
        <f>'приложение 3'!G46</f>
        <v>14724.699999999999</v>
      </c>
      <c r="G44" s="92">
        <f>'приложение 3'!H46</f>
        <v>1981</v>
      </c>
      <c r="H44" s="92">
        <f>'приложение 3'!I46</f>
        <v>3047.6</v>
      </c>
      <c r="I44" s="114">
        <f>F44-'приложение 3'!G46</f>
        <v>0</v>
      </c>
      <c r="J44" s="114">
        <f>G44-'приложение 3'!H46</f>
        <v>0</v>
      </c>
      <c r="K44" s="114">
        <f>H44-'приложение 3'!I46</f>
        <v>0</v>
      </c>
    </row>
    <row r="45" spans="1:11" s="1" customFormat="1" ht="48.75" customHeight="1">
      <c r="A45" s="17" t="s">
        <v>376</v>
      </c>
      <c r="B45" s="20" t="s">
        <v>129</v>
      </c>
      <c r="C45" s="20" t="s">
        <v>145</v>
      </c>
      <c r="D45" s="20" t="s">
        <v>256</v>
      </c>
      <c r="E45" s="20" t="s">
        <v>149</v>
      </c>
      <c r="F45" s="92">
        <f>'приложение 3'!G47</f>
        <v>6999.996</v>
      </c>
      <c r="G45" s="92">
        <f>'приложение 3'!H47</f>
        <v>1549.7</v>
      </c>
      <c r="H45" s="92">
        <f>'приложение 3'!I47</f>
        <v>1955.9</v>
      </c>
      <c r="I45" s="114">
        <f>F45-'приложение 3'!G47</f>
        <v>0</v>
      </c>
      <c r="J45" s="114">
        <f>G45-'приложение 3'!H47</f>
        <v>0</v>
      </c>
      <c r="K45" s="114">
        <f>H45-'приложение 3'!I47</f>
        <v>0</v>
      </c>
    </row>
    <row r="46" spans="1:11" s="1" customFormat="1" ht="48.75" customHeight="1">
      <c r="A46" s="17" t="str">
        <f>'приложение 3'!A48</f>
        <v>Выполнение других расходных обязательств (Иные бюджетные ассигнования)</v>
      </c>
      <c r="B46" s="20" t="s">
        <v>129</v>
      </c>
      <c r="C46" s="20" t="s">
        <v>145</v>
      </c>
      <c r="D46" s="20" t="s">
        <v>256</v>
      </c>
      <c r="E46" s="20" t="s">
        <v>151</v>
      </c>
      <c r="F46" s="92">
        <f>'приложение 3'!G48</f>
        <v>189.35</v>
      </c>
      <c r="G46" s="92">
        <v>0</v>
      </c>
      <c r="H46" s="92">
        <v>0</v>
      </c>
      <c r="I46" s="114">
        <f>F46-'приложение 3'!G48</f>
        <v>0</v>
      </c>
      <c r="J46" s="114">
        <f>G46-'приложение 3'!H48</f>
        <v>0</v>
      </c>
      <c r="K46" s="114">
        <f>H46-'приложение 3'!I48</f>
        <v>0</v>
      </c>
    </row>
    <row r="47" spans="1:11" s="167" customFormat="1" ht="48.75" customHeight="1">
      <c r="A47" s="168" t="str">
        <f>'приложение 3'!A49</f>
        <v>Зарезервированные средства, подлежащие распределению в связи с особеностью исполнения бюджета (Иные бюджетные ассигнования)</v>
      </c>
      <c r="B47" s="165" t="s">
        <v>129</v>
      </c>
      <c r="C47" s="165" t="s">
        <v>145</v>
      </c>
      <c r="D47" s="165" t="s">
        <v>603</v>
      </c>
      <c r="E47" s="165" t="s">
        <v>151</v>
      </c>
      <c r="F47" s="170">
        <f>'приложение 3'!G49</f>
        <v>23018.527</v>
      </c>
      <c r="G47" s="170">
        <f>'приложение 3'!H49</f>
        <v>3281</v>
      </c>
      <c r="H47" s="170">
        <f>'приложение 3'!I49</f>
        <v>6238</v>
      </c>
      <c r="I47" s="171"/>
      <c r="J47" s="171"/>
      <c r="K47" s="171"/>
    </row>
    <row r="48" spans="1:11" s="100" customFormat="1" ht="33" customHeight="1">
      <c r="A48" s="101" t="str">
        <f>'приложение 3'!A50</f>
        <v>Основное мероприятие"Расходы на обеспечение деятельности МКУ"СКООМС" </v>
      </c>
      <c r="B48" s="99" t="s">
        <v>129</v>
      </c>
      <c r="C48" s="99" t="s">
        <v>145</v>
      </c>
      <c r="D48" s="99" t="s">
        <v>519</v>
      </c>
      <c r="E48" s="99"/>
      <c r="F48" s="134">
        <f>F49+F50</f>
        <v>7022.7</v>
      </c>
      <c r="G48" s="134">
        <f>G49+G50</f>
        <v>7047.3</v>
      </c>
      <c r="H48" s="134">
        <f>H49+H50</f>
        <v>7011.9</v>
      </c>
      <c r="I48" s="114">
        <f>F48-'приложение 3'!G50</f>
        <v>0</v>
      </c>
      <c r="J48" s="114">
        <f>G48-'приложение 3'!H50</f>
        <v>0</v>
      </c>
      <c r="K48" s="114">
        <f>H48-'приложение 3'!I50</f>
        <v>0</v>
      </c>
    </row>
    <row r="49" spans="1:11" s="100" customFormat="1" ht="76.5" customHeight="1">
      <c r="A49" s="101" t="str">
        <f>'приложение 3'!A51</f>
        <v> Расходы на обеспечение деятельности (оказания услуг)муниципальных учреждений(Расходы на выплату персоналу в целях обеспечения выполнения функций государственными(муниципальными) органами,казенными учреждениями,органами упраления государственными внебюджетными фондами)</v>
      </c>
      <c r="B49" s="99" t="s">
        <v>129</v>
      </c>
      <c r="C49" s="99" t="s">
        <v>145</v>
      </c>
      <c r="D49" s="99" t="s">
        <v>521</v>
      </c>
      <c r="E49" s="99" t="s">
        <v>150</v>
      </c>
      <c r="F49" s="134">
        <f>'приложение 3'!G51</f>
        <v>6505.7</v>
      </c>
      <c r="G49" s="134">
        <f>'приложение 3'!H51</f>
        <v>6576</v>
      </c>
      <c r="H49" s="134">
        <f>'приложение 3'!I51</f>
        <v>6576</v>
      </c>
      <c r="I49" s="114">
        <f>F49-'приложение 3'!G51</f>
        <v>0</v>
      </c>
      <c r="J49" s="114">
        <f>G49-'приложение 3'!H51</f>
        <v>0</v>
      </c>
      <c r="K49" s="114">
        <f>H49-'приложение 3'!I51</f>
        <v>0</v>
      </c>
    </row>
    <row r="50" spans="1:11" s="100" customFormat="1" ht="42" customHeight="1">
      <c r="A50" s="101" t="str">
        <f>'приложение 3'!A52</f>
        <v>Расходы на обеспечение деятельности (оказание услуг) муниципальных учреждний (Закупка товаров, работ и услуг для обеспечения государственных (муниципальных) нужд)</v>
      </c>
      <c r="B50" s="99" t="s">
        <v>129</v>
      </c>
      <c r="C50" s="99" t="s">
        <v>145</v>
      </c>
      <c r="D50" s="99" t="s">
        <v>521</v>
      </c>
      <c r="E50" s="99" t="s">
        <v>148</v>
      </c>
      <c r="F50" s="134">
        <f>'приложение 3'!G52</f>
        <v>517</v>
      </c>
      <c r="G50" s="134">
        <f>'приложение 3'!H52</f>
        <v>471.3</v>
      </c>
      <c r="H50" s="134">
        <f>'приложение 3'!I52</f>
        <v>435.9</v>
      </c>
      <c r="I50" s="114">
        <f>F50-'приложение 3'!G52</f>
        <v>0</v>
      </c>
      <c r="J50" s="114">
        <f>G50-'приложение 3'!H52</f>
        <v>0</v>
      </c>
      <c r="K50" s="114">
        <f>H50-'приложение 3'!I52</f>
        <v>0</v>
      </c>
    </row>
    <row r="51" spans="1:11" s="1" customFormat="1" ht="27.75" customHeight="1">
      <c r="A51" s="17" t="s">
        <v>484</v>
      </c>
      <c r="B51" s="20" t="s">
        <v>134</v>
      </c>
      <c r="C51" s="20"/>
      <c r="D51" s="20"/>
      <c r="E51" s="20"/>
      <c r="F51" s="92">
        <f>F64+F59+F52</f>
        <v>1179</v>
      </c>
      <c r="G51" s="92">
        <f>G64+G59+G52</f>
        <v>605</v>
      </c>
      <c r="H51" s="92">
        <f>H64+H59+H52</f>
        <v>315</v>
      </c>
      <c r="I51" s="114">
        <f>F51-'приложение 3'!G53</f>
        <v>0</v>
      </c>
      <c r="J51" s="114">
        <f>G51-'приложение 3'!H53</f>
        <v>0</v>
      </c>
      <c r="K51" s="114">
        <f>H51-'приложение 3'!I53</f>
        <v>0</v>
      </c>
    </row>
    <row r="52" spans="1:11" s="1" customFormat="1" ht="42" customHeight="1">
      <c r="A52" s="17" t="s">
        <v>532</v>
      </c>
      <c r="B52" s="20" t="s">
        <v>134</v>
      </c>
      <c r="C52" s="20" t="s">
        <v>147</v>
      </c>
      <c r="D52" s="20"/>
      <c r="E52" s="20"/>
      <c r="F52" s="92">
        <f aca="true" t="shared" si="2" ref="F52:H54">F53</f>
        <v>200</v>
      </c>
      <c r="G52" s="92">
        <f t="shared" si="2"/>
        <v>200</v>
      </c>
      <c r="H52" s="92">
        <f t="shared" si="2"/>
        <v>0</v>
      </c>
      <c r="I52" s="114">
        <f>F52-'приложение 3'!G54</f>
        <v>0</v>
      </c>
      <c r="J52" s="114">
        <f>'приложение 3'!H52-'приложение 4'!G50</f>
        <v>0</v>
      </c>
      <c r="K52" s="114">
        <f>'приложение 3'!I52-'приложение 4'!H50</f>
        <v>0</v>
      </c>
    </row>
    <row r="53" spans="1:11" s="1" customFormat="1" ht="42" customHeight="1">
      <c r="A53" s="17" t="s">
        <v>477</v>
      </c>
      <c r="B53" s="20" t="s">
        <v>134</v>
      </c>
      <c r="C53" s="20" t="s">
        <v>147</v>
      </c>
      <c r="D53" s="20" t="s">
        <v>239</v>
      </c>
      <c r="E53" s="20"/>
      <c r="F53" s="92">
        <f t="shared" si="2"/>
        <v>200</v>
      </c>
      <c r="G53" s="92">
        <f t="shared" si="2"/>
        <v>200</v>
      </c>
      <c r="H53" s="92">
        <f t="shared" si="2"/>
        <v>0</v>
      </c>
      <c r="I53" s="114">
        <f>F53-'приложение 3'!G55</f>
        <v>0</v>
      </c>
      <c r="J53" s="114">
        <f>'приложение 3'!H55-'приложение 4'!G53</f>
        <v>0</v>
      </c>
      <c r="K53" s="114">
        <f>'приложение 3'!I55-'приложение 4'!H53</f>
        <v>0</v>
      </c>
    </row>
    <row r="54" spans="1:11" s="1" customFormat="1" ht="42" customHeight="1">
      <c r="A54" s="17" t="s">
        <v>486</v>
      </c>
      <c r="B54" s="20" t="s">
        <v>134</v>
      </c>
      <c r="C54" s="20" t="s">
        <v>147</v>
      </c>
      <c r="D54" s="20" t="s">
        <v>490</v>
      </c>
      <c r="E54" s="20"/>
      <c r="F54" s="92">
        <f t="shared" si="2"/>
        <v>200</v>
      </c>
      <c r="G54" s="92">
        <f t="shared" si="2"/>
        <v>200</v>
      </c>
      <c r="H54" s="92">
        <f t="shared" si="2"/>
        <v>0</v>
      </c>
      <c r="I54" s="114">
        <f>F54-'приложение 3'!G56</f>
        <v>0</v>
      </c>
      <c r="J54" s="114">
        <f>'приложение 3'!H56-'приложение 4'!G54</f>
        <v>0</v>
      </c>
      <c r="K54" s="114">
        <f>'приложение 3'!I56-'приложение 4'!H54</f>
        <v>0</v>
      </c>
    </row>
    <row r="55" spans="1:11" s="1" customFormat="1" ht="42" customHeight="1">
      <c r="A55" s="17" t="s">
        <v>533</v>
      </c>
      <c r="B55" s="20" t="s">
        <v>134</v>
      </c>
      <c r="C55" s="20" t="s">
        <v>147</v>
      </c>
      <c r="D55" s="20" t="s">
        <v>535</v>
      </c>
      <c r="E55" s="20"/>
      <c r="F55" s="92">
        <f>F56+F57+F58</f>
        <v>200</v>
      </c>
      <c r="G55" s="92">
        <f>G56+G57+G58</f>
        <v>200</v>
      </c>
      <c r="H55" s="92">
        <f>H56+H57+H58</f>
        <v>0</v>
      </c>
      <c r="I55" s="114">
        <f>F55-'приложение 3'!G57</f>
        <v>0</v>
      </c>
      <c r="J55" s="114">
        <f>'приложение 3'!H57-'приложение 4'!G55</f>
        <v>0</v>
      </c>
      <c r="K55" s="114">
        <f>'приложение 3'!I57-'приложение 4'!H55</f>
        <v>0</v>
      </c>
    </row>
    <row r="56" spans="1:11" s="1" customFormat="1" ht="57.75" customHeight="1">
      <c r="A56" s="17" t="s">
        <v>534</v>
      </c>
      <c r="B56" s="20" t="s">
        <v>134</v>
      </c>
      <c r="C56" s="20" t="s">
        <v>147</v>
      </c>
      <c r="D56" s="20" t="s">
        <v>536</v>
      </c>
      <c r="E56" s="20" t="s">
        <v>148</v>
      </c>
      <c r="F56" s="92">
        <f>'приложение 3'!G58</f>
        <v>200</v>
      </c>
      <c r="G56" s="92">
        <f>'приложение 3'!H58</f>
        <v>200</v>
      </c>
      <c r="H56" s="92">
        <f>'приложение 3'!I58</f>
        <v>0</v>
      </c>
      <c r="I56" s="114">
        <f>F56-'приложение 3'!G58</f>
        <v>0</v>
      </c>
      <c r="J56" s="114">
        <f>'приложение 3'!H58-'приложение 4'!G56</f>
        <v>0</v>
      </c>
      <c r="K56" s="114">
        <f>'приложение 3'!I58-'приложение 4'!H56</f>
        <v>0</v>
      </c>
    </row>
    <row r="57" spans="1:11" s="1" customFormat="1" ht="57.75" customHeight="1" hidden="1">
      <c r="A57" s="17" t="str">
        <f>'приложение 3'!A59</f>
        <v>Мероприятия по предупреждению и ликвидации последствий чрезвычайных ситуаций природного и техногенного характера  (социальное обеспечение и иные выплаты населению)</v>
      </c>
      <c r="B57" s="20" t="s">
        <v>134</v>
      </c>
      <c r="C57" s="20" t="s">
        <v>147</v>
      </c>
      <c r="D57" s="20" t="s">
        <v>536</v>
      </c>
      <c r="E57" s="20" t="s">
        <v>157</v>
      </c>
      <c r="F57" s="92">
        <f>'приложение 3'!G59</f>
        <v>0</v>
      </c>
      <c r="G57" s="92">
        <f>'приложение 3'!H59</f>
        <v>0</v>
      </c>
      <c r="H57" s="92">
        <f>'приложение 3'!I59</f>
        <v>0</v>
      </c>
      <c r="I57" s="114">
        <f>F57-'приложение 3'!G59</f>
        <v>0</v>
      </c>
      <c r="J57" s="114">
        <f>'приложение 3'!H59-'приложение 4'!G57</f>
        <v>0</v>
      </c>
      <c r="K57" s="114">
        <f>'приложение 3'!I59-'приложение 4'!H57</f>
        <v>0</v>
      </c>
    </row>
    <row r="58" spans="1:11" s="1" customFormat="1" ht="54.75" customHeight="1" hidden="1">
      <c r="A58" s="17" t="s">
        <v>537</v>
      </c>
      <c r="B58" s="20" t="s">
        <v>134</v>
      </c>
      <c r="C58" s="20" t="s">
        <v>147</v>
      </c>
      <c r="D58" s="20" t="s">
        <v>538</v>
      </c>
      <c r="E58" s="20" t="s">
        <v>157</v>
      </c>
      <c r="F58" s="92">
        <f>'приложение 3'!G60</f>
        <v>0</v>
      </c>
      <c r="G58" s="92">
        <f>'приложение 3'!H60</f>
        <v>0</v>
      </c>
      <c r="H58" s="92">
        <f>'приложение 3'!I60</f>
        <v>0</v>
      </c>
      <c r="I58" s="114">
        <f>'приложение 3'!G60-'приложение 4'!F58</f>
        <v>0</v>
      </c>
      <c r="J58" s="114">
        <f>'приложение 3'!H60-'приложение 4'!G58</f>
        <v>0</v>
      </c>
      <c r="K58" s="114">
        <f>'приложение 3'!I60-'приложение 4'!H58</f>
        <v>0</v>
      </c>
    </row>
    <row r="59" spans="1:11" s="1" customFormat="1" ht="27.75" customHeight="1">
      <c r="A59" s="17" t="str">
        <f>'приложение 3'!A61</f>
        <v>Обеспечение пожарной безопасности</v>
      </c>
      <c r="B59" s="20" t="s">
        <v>134</v>
      </c>
      <c r="C59" s="20" t="s">
        <v>135</v>
      </c>
      <c r="D59" s="20"/>
      <c r="E59" s="20"/>
      <c r="F59" s="92">
        <f>F60</f>
        <v>0</v>
      </c>
      <c r="G59" s="92">
        <f aca="true" t="shared" si="3" ref="G59:H62">G60</f>
        <v>0</v>
      </c>
      <c r="H59" s="92">
        <f t="shared" si="3"/>
        <v>0</v>
      </c>
      <c r="I59" s="114">
        <f>'приложение 3'!G61-'приложение 4'!F59</f>
        <v>0</v>
      </c>
      <c r="J59" s="114">
        <f>'приложение 3'!H61-'приложение 4'!G59</f>
        <v>0</v>
      </c>
      <c r="K59" s="114">
        <f>'приложение 3'!I61-'приложение 4'!H59</f>
        <v>0</v>
      </c>
    </row>
    <row r="60" spans="1:11" s="1" customFormat="1" ht="54.75" customHeight="1" hidden="1">
      <c r="A60" s="17" t="str">
        <f>'приложение 3'!A62</f>
        <v>Муниципальная программа городского поселения город Бобров "Муниципальное управление и гражданское общество"</v>
      </c>
      <c r="B60" s="20" t="s">
        <v>134</v>
      </c>
      <c r="C60" s="20" t="s">
        <v>135</v>
      </c>
      <c r="D60" s="20" t="s">
        <v>239</v>
      </c>
      <c r="E60" s="20"/>
      <c r="F60" s="92">
        <f>F61</f>
        <v>0</v>
      </c>
      <c r="G60" s="92">
        <f t="shared" si="3"/>
        <v>0</v>
      </c>
      <c r="H60" s="92">
        <f t="shared" si="3"/>
        <v>0</v>
      </c>
      <c r="I60" s="114">
        <f>'приложение 3'!G62-'приложение 4'!F60</f>
        <v>0</v>
      </c>
      <c r="J60" s="114">
        <f>'приложение 3'!H62-'приложение 4'!G60</f>
        <v>0</v>
      </c>
      <c r="K60" s="114">
        <f>'приложение 3'!I62-'приложение 4'!H60</f>
        <v>0</v>
      </c>
    </row>
    <row r="61" spans="1:11" s="1" customFormat="1" ht="35.25" customHeight="1" hidden="1">
      <c r="A61" s="17" t="str">
        <f>'приложение 3'!A63</f>
        <v>Подпрограмма "Развитие и модернизация населения от угроз чрезвычайных ситуаций и пожаров" </v>
      </c>
      <c r="B61" s="20" t="s">
        <v>134</v>
      </c>
      <c r="C61" s="20" t="s">
        <v>135</v>
      </c>
      <c r="D61" s="20" t="s">
        <v>490</v>
      </c>
      <c r="E61" s="20"/>
      <c r="F61" s="92">
        <f>F62</f>
        <v>0</v>
      </c>
      <c r="G61" s="92">
        <f t="shared" si="3"/>
        <v>0</v>
      </c>
      <c r="H61" s="92">
        <f t="shared" si="3"/>
        <v>0</v>
      </c>
      <c r="I61" s="114">
        <f>'приложение 3'!G63-'приложение 4'!F61</f>
        <v>0</v>
      </c>
      <c r="J61" s="114">
        <f>'приложение 3'!H63-'приложение 4'!G61</f>
        <v>0</v>
      </c>
      <c r="K61" s="114">
        <f>'приложение 3'!I63-'приложение 4'!H61</f>
        <v>0</v>
      </c>
    </row>
    <row r="62" spans="1:11" s="1" customFormat="1" ht="46.5" customHeight="1" hidden="1">
      <c r="A62" s="17" t="str">
        <f>'приложение 3'!A64</f>
        <v>Основное мероприятие "Предупреждение и ликвидация последствий чрезвычайных ситуаций природного и техногенного характера"</v>
      </c>
      <c r="B62" s="20" t="s">
        <v>134</v>
      </c>
      <c r="C62" s="20" t="s">
        <v>135</v>
      </c>
      <c r="D62" s="20" t="s">
        <v>535</v>
      </c>
      <c r="E62" s="20"/>
      <c r="F62" s="92">
        <f>F63</f>
        <v>0</v>
      </c>
      <c r="G62" s="92">
        <f t="shared" si="3"/>
        <v>0</v>
      </c>
      <c r="H62" s="92">
        <f t="shared" si="3"/>
        <v>0</v>
      </c>
      <c r="I62" s="114">
        <f>'приложение 3'!G64-'приложение 4'!F62</f>
        <v>0</v>
      </c>
      <c r="J62" s="114">
        <f>'приложение 3'!H64-'приложение 4'!G62</f>
        <v>0</v>
      </c>
      <c r="K62" s="114">
        <f>'приложение 3'!I64-'приложение 4'!H62</f>
        <v>0</v>
      </c>
    </row>
    <row r="63" spans="1:11" s="1" customFormat="1" ht="40.5" customHeight="1" hidden="1">
      <c r="A63" s="17" t="str">
        <f>'приложение 3'!A65</f>
        <v>Выполнение других расходных обязательств (закупка товаров, работ и услуг для обеспечения государственных (муниципальных) нужд)</v>
      </c>
      <c r="B63" s="20" t="s">
        <v>134</v>
      </c>
      <c r="C63" s="20" t="s">
        <v>135</v>
      </c>
      <c r="D63" s="20" t="s">
        <v>102</v>
      </c>
      <c r="E63" s="20" t="s">
        <v>148</v>
      </c>
      <c r="F63" s="92">
        <f>'приложение 3'!G65</f>
        <v>0</v>
      </c>
      <c r="G63" s="92">
        <f>'приложение 3'!H65</f>
        <v>0</v>
      </c>
      <c r="H63" s="92">
        <f>'приложение 3'!I65</f>
        <v>0</v>
      </c>
      <c r="I63" s="114">
        <f>'приложение 3'!G65-'приложение 4'!F63</f>
        <v>0</v>
      </c>
      <c r="J63" s="114">
        <f>'приложение 3'!H65-'приложение 4'!G63</f>
        <v>0</v>
      </c>
      <c r="K63" s="114">
        <f>'приложение 3'!I65-'приложение 4'!H63</f>
        <v>0</v>
      </c>
    </row>
    <row r="64" spans="1:11" s="1" customFormat="1" ht="42" customHeight="1">
      <c r="A64" s="17" t="s">
        <v>485</v>
      </c>
      <c r="B64" s="20" t="s">
        <v>134</v>
      </c>
      <c r="C64" s="20" t="s">
        <v>489</v>
      </c>
      <c r="D64" s="20"/>
      <c r="E64" s="20"/>
      <c r="F64" s="92">
        <f>F65</f>
        <v>979</v>
      </c>
      <c r="G64" s="92">
        <f>G65</f>
        <v>405</v>
      </c>
      <c r="H64" s="92">
        <f>H65</f>
        <v>315</v>
      </c>
      <c r="I64" s="114">
        <f>'приложение 3'!G66-'приложение 4'!F64</f>
        <v>0</v>
      </c>
      <c r="J64" s="114">
        <f>'приложение 3'!H66-'приложение 4'!G64</f>
        <v>0</v>
      </c>
      <c r="K64" s="114">
        <f>'приложение 3'!I66-'приложение 4'!H64</f>
        <v>0</v>
      </c>
    </row>
    <row r="65" spans="1:11" s="1" customFormat="1" ht="42" customHeight="1">
      <c r="A65" s="17" t="s">
        <v>477</v>
      </c>
      <c r="B65" s="20" t="s">
        <v>134</v>
      </c>
      <c r="C65" s="20" t="s">
        <v>489</v>
      </c>
      <c r="D65" s="20" t="s">
        <v>239</v>
      </c>
      <c r="E65" s="20"/>
      <c r="F65" s="92">
        <f>F66</f>
        <v>979</v>
      </c>
      <c r="G65" s="92">
        <f aca="true" t="shared" si="4" ref="G65:H67">G66</f>
        <v>405</v>
      </c>
      <c r="H65" s="92">
        <f t="shared" si="4"/>
        <v>315</v>
      </c>
      <c r="I65" s="114">
        <f>'приложение 3'!G67-'приложение 4'!F65</f>
        <v>0</v>
      </c>
      <c r="J65" s="114">
        <f>'приложение 3'!H67-'приложение 4'!G65</f>
        <v>0</v>
      </c>
      <c r="K65" s="114">
        <f>'приложение 3'!I67-'приложение 4'!H65</f>
        <v>0</v>
      </c>
    </row>
    <row r="66" spans="1:11" s="1" customFormat="1" ht="42" customHeight="1">
      <c r="A66" s="17" t="s">
        <v>486</v>
      </c>
      <c r="B66" s="20" t="s">
        <v>134</v>
      </c>
      <c r="C66" s="20" t="s">
        <v>489</v>
      </c>
      <c r="D66" s="20" t="s">
        <v>490</v>
      </c>
      <c r="E66" s="20"/>
      <c r="F66" s="92">
        <f>F67</f>
        <v>979</v>
      </c>
      <c r="G66" s="92">
        <f t="shared" si="4"/>
        <v>405</v>
      </c>
      <c r="H66" s="92">
        <f t="shared" si="4"/>
        <v>315</v>
      </c>
      <c r="I66" s="114">
        <f>'приложение 3'!G68-'приложение 4'!F66</f>
        <v>0</v>
      </c>
      <c r="J66" s="114">
        <f>'приложение 3'!H68-'приложение 4'!G66</f>
        <v>0</v>
      </c>
      <c r="K66" s="114">
        <f>'приложение 3'!I68-'приложение 4'!H66</f>
        <v>0</v>
      </c>
    </row>
    <row r="67" spans="1:11" s="1" customFormat="1" ht="42" customHeight="1">
      <c r="A67" s="17" t="s">
        <v>46</v>
      </c>
      <c r="B67" s="20" t="s">
        <v>134</v>
      </c>
      <c r="C67" s="20" t="s">
        <v>489</v>
      </c>
      <c r="D67" s="20" t="s">
        <v>491</v>
      </c>
      <c r="E67" s="20"/>
      <c r="F67" s="92">
        <f>F68</f>
        <v>979</v>
      </c>
      <c r="G67" s="92">
        <f t="shared" si="4"/>
        <v>405</v>
      </c>
      <c r="H67" s="92">
        <f t="shared" si="4"/>
        <v>315</v>
      </c>
      <c r="I67" s="114">
        <f>'приложение 3'!G69-'приложение 4'!F67</f>
        <v>0</v>
      </c>
      <c r="J67" s="114">
        <f>'приложение 3'!H69-'приложение 4'!G67</f>
        <v>0</v>
      </c>
      <c r="K67" s="114">
        <f>'приложение 3'!I69-'приложение 4'!H67</f>
        <v>0</v>
      </c>
    </row>
    <row r="68" spans="1:11" s="1" customFormat="1" ht="42" customHeight="1">
      <c r="A68" s="17" t="s">
        <v>488</v>
      </c>
      <c r="B68" s="20" t="s">
        <v>134</v>
      </c>
      <c r="C68" s="20" t="s">
        <v>489</v>
      </c>
      <c r="D68" s="20" t="s">
        <v>616</v>
      </c>
      <c r="E68" s="20" t="s">
        <v>148</v>
      </c>
      <c r="F68" s="92">
        <f>'приложение 3'!G70</f>
        <v>979</v>
      </c>
      <c r="G68" s="92">
        <f>'приложение 3'!H70</f>
        <v>405</v>
      </c>
      <c r="H68" s="92">
        <f>'приложение 3'!I70</f>
        <v>315</v>
      </c>
      <c r="I68" s="114">
        <f>'приложение 3'!G70-'приложение 4'!F68</f>
        <v>0</v>
      </c>
      <c r="J68" s="114">
        <f>'приложение 3'!H70-'приложение 4'!G68</f>
        <v>0</v>
      </c>
      <c r="K68" s="114">
        <f>'приложение 3'!I70-'приложение 4'!H68</f>
        <v>0</v>
      </c>
    </row>
    <row r="69" spans="1:11" s="1" customFormat="1" ht="33.75" customHeight="1">
      <c r="A69" s="17" t="s">
        <v>119</v>
      </c>
      <c r="B69" s="20" t="s">
        <v>130</v>
      </c>
      <c r="C69" s="20"/>
      <c r="D69" s="20"/>
      <c r="E69" s="20"/>
      <c r="F69" s="92">
        <f>F70+F75+F82</f>
        <v>93528.36</v>
      </c>
      <c r="G69" s="92">
        <f>G70+G75+G82</f>
        <v>79449.5</v>
      </c>
      <c r="H69" s="92">
        <f>H70+H75+H82</f>
        <v>80778.5</v>
      </c>
      <c r="I69" s="114">
        <f>'приложение 3'!G71-'приложение 4'!F69</f>
        <v>0</v>
      </c>
      <c r="J69" s="114">
        <f>'приложение 3'!H71-'приложение 4'!G69</f>
        <v>0</v>
      </c>
      <c r="K69" s="114">
        <f>'приложение 3'!I71-'приложение 4'!H69</f>
        <v>0</v>
      </c>
    </row>
    <row r="70" spans="1:11" s="1" customFormat="1" ht="29.25" customHeight="1">
      <c r="A70" s="17" t="s">
        <v>159</v>
      </c>
      <c r="B70" s="20" t="s">
        <v>130</v>
      </c>
      <c r="C70" s="20" t="s">
        <v>132</v>
      </c>
      <c r="D70" s="20"/>
      <c r="E70" s="20"/>
      <c r="F70" s="92">
        <f>F74</f>
        <v>825</v>
      </c>
      <c r="G70" s="92">
        <f>G74</f>
        <v>650</v>
      </c>
      <c r="H70" s="92">
        <f>H74</f>
        <v>676</v>
      </c>
      <c r="I70" s="114">
        <f>'приложение 3'!G72-'приложение 4'!F70</f>
        <v>0</v>
      </c>
      <c r="J70" s="114">
        <f>'приложение 3'!H72-'приложение 4'!G70</f>
        <v>0</v>
      </c>
      <c r="K70" s="114">
        <f>'приложение 3'!I72-'приложение 4'!H70</f>
        <v>0</v>
      </c>
    </row>
    <row r="71" spans="1:11" s="1" customFormat="1" ht="57.75" customHeight="1">
      <c r="A71" s="17" t="s">
        <v>238</v>
      </c>
      <c r="B71" s="20" t="s">
        <v>130</v>
      </c>
      <c r="C71" s="20" t="s">
        <v>132</v>
      </c>
      <c r="D71" s="20" t="s">
        <v>239</v>
      </c>
      <c r="E71" s="20"/>
      <c r="F71" s="92">
        <f>F72</f>
        <v>825</v>
      </c>
      <c r="G71" s="92">
        <f aca="true" t="shared" si="5" ref="G71:H73">G72</f>
        <v>650</v>
      </c>
      <c r="H71" s="92">
        <f t="shared" si="5"/>
        <v>676</v>
      </c>
      <c r="I71" s="114">
        <f>'приложение 3'!G73-'приложение 4'!F71</f>
        <v>0</v>
      </c>
      <c r="J71" s="114">
        <f>'приложение 3'!H73-'приложение 4'!G71</f>
        <v>0</v>
      </c>
      <c r="K71" s="114">
        <f>'приложение 3'!I73-'приложение 4'!H71</f>
        <v>0</v>
      </c>
    </row>
    <row r="72" spans="1:11" s="1" customFormat="1" ht="24.75" customHeight="1">
      <c r="A72" s="17" t="s">
        <v>260</v>
      </c>
      <c r="B72" s="20" t="s">
        <v>130</v>
      </c>
      <c r="C72" s="20" t="s">
        <v>132</v>
      </c>
      <c r="D72" s="20" t="s">
        <v>259</v>
      </c>
      <c r="E72" s="20"/>
      <c r="F72" s="92">
        <f>F73</f>
        <v>825</v>
      </c>
      <c r="G72" s="92">
        <f t="shared" si="5"/>
        <v>650</v>
      </c>
      <c r="H72" s="92">
        <f t="shared" si="5"/>
        <v>676</v>
      </c>
      <c r="I72" s="114">
        <f>'приложение 3'!G74-'приложение 4'!F72</f>
        <v>0</v>
      </c>
      <c r="J72" s="114">
        <f>'приложение 3'!H74-'приложение 4'!G72</f>
        <v>0</v>
      </c>
      <c r="K72" s="114">
        <f>'приложение 3'!I74-'приложение 4'!H72</f>
        <v>0</v>
      </c>
    </row>
    <row r="73" spans="1:11" s="1" customFormat="1" ht="44.25" customHeight="1">
      <c r="A73" s="17" t="s">
        <v>261</v>
      </c>
      <c r="B73" s="20" t="s">
        <v>130</v>
      </c>
      <c r="C73" s="20" t="s">
        <v>132</v>
      </c>
      <c r="D73" s="20" t="s">
        <v>262</v>
      </c>
      <c r="E73" s="20"/>
      <c r="F73" s="92">
        <f>F74</f>
        <v>825</v>
      </c>
      <c r="G73" s="92">
        <f t="shared" si="5"/>
        <v>650</v>
      </c>
      <c r="H73" s="92">
        <f t="shared" si="5"/>
        <v>676</v>
      </c>
      <c r="I73" s="114">
        <f>'приложение 3'!G75-'приложение 4'!F73</f>
        <v>0</v>
      </c>
      <c r="J73" s="114">
        <f>'приложение 3'!H75-'приложение 4'!G73</f>
        <v>0</v>
      </c>
      <c r="K73" s="114">
        <f>'приложение 3'!I75-'приложение 4'!H73</f>
        <v>0</v>
      </c>
    </row>
    <row r="74" spans="1:11" s="1" customFormat="1" ht="57" customHeight="1">
      <c r="A74" s="17" t="s">
        <v>369</v>
      </c>
      <c r="B74" s="20" t="s">
        <v>130</v>
      </c>
      <c r="C74" s="20" t="s">
        <v>132</v>
      </c>
      <c r="D74" s="20" t="s">
        <v>263</v>
      </c>
      <c r="E74" s="20" t="s">
        <v>148</v>
      </c>
      <c r="F74" s="92">
        <f>'приложение 3'!G76</f>
        <v>825</v>
      </c>
      <c r="G74" s="92">
        <f>'приложение 3'!H76</f>
        <v>650</v>
      </c>
      <c r="H74" s="92">
        <f>'приложение 3'!I76</f>
        <v>676</v>
      </c>
      <c r="I74" s="114">
        <f>'приложение 3'!G76-'приложение 4'!F74</f>
        <v>0</v>
      </c>
      <c r="J74" s="114">
        <f>'приложение 3'!H76-'приложение 4'!G74</f>
        <v>0</v>
      </c>
      <c r="K74" s="114">
        <f>'приложение 3'!I76-'приложение 4'!H74</f>
        <v>0</v>
      </c>
    </row>
    <row r="75" spans="1:11" s="1" customFormat="1" ht="27" customHeight="1">
      <c r="A75" s="17" t="s">
        <v>146</v>
      </c>
      <c r="B75" s="20" t="s">
        <v>130</v>
      </c>
      <c r="C75" s="20" t="s">
        <v>147</v>
      </c>
      <c r="D75" s="20"/>
      <c r="E75" s="20"/>
      <c r="F75" s="92">
        <f>F76</f>
        <v>79638.16</v>
      </c>
      <c r="G75" s="92">
        <f aca="true" t="shared" si="6" ref="G75:H77">G76</f>
        <v>75506.1</v>
      </c>
      <c r="H75" s="92">
        <f t="shared" si="6"/>
        <v>76253.3</v>
      </c>
      <c r="I75" s="114">
        <f>'приложение 3'!G77-'приложение 4'!F75</f>
        <v>0</v>
      </c>
      <c r="J75" s="114">
        <f>'приложение 3'!H77-'приложение 4'!G75</f>
        <v>0</v>
      </c>
      <c r="K75" s="114">
        <f>'приложение 3'!I77-'приложение 4'!H75</f>
        <v>0</v>
      </c>
    </row>
    <row r="76" spans="1:11" s="1" customFormat="1" ht="41.25" customHeight="1">
      <c r="A76" s="17" t="s">
        <v>264</v>
      </c>
      <c r="B76" s="20" t="s">
        <v>130</v>
      </c>
      <c r="C76" s="20" t="s">
        <v>147</v>
      </c>
      <c r="D76" s="20" t="s">
        <v>266</v>
      </c>
      <c r="E76" s="20"/>
      <c r="F76" s="92">
        <f>F77</f>
        <v>79638.16</v>
      </c>
      <c r="G76" s="92">
        <f t="shared" si="6"/>
        <v>75506.1</v>
      </c>
      <c r="H76" s="92">
        <f t="shared" si="6"/>
        <v>76253.3</v>
      </c>
      <c r="I76" s="114">
        <f>'приложение 3'!G78-'приложение 4'!F76</f>
        <v>0</v>
      </c>
      <c r="J76" s="114">
        <f>'приложение 3'!H78-'приложение 4'!G76</f>
        <v>0</v>
      </c>
      <c r="K76" s="114">
        <f>'приложение 3'!I78-'приложение 4'!H76</f>
        <v>0</v>
      </c>
    </row>
    <row r="77" spans="1:11" s="1" customFormat="1" ht="27" customHeight="1">
      <c r="A77" s="17" t="s">
        <v>265</v>
      </c>
      <c r="B77" s="20" t="s">
        <v>130</v>
      </c>
      <c r="C77" s="20" t="s">
        <v>147</v>
      </c>
      <c r="D77" s="20" t="s">
        <v>267</v>
      </c>
      <c r="E77" s="20"/>
      <c r="F77" s="92">
        <f>F78</f>
        <v>79638.16</v>
      </c>
      <c r="G77" s="92">
        <f t="shared" si="6"/>
        <v>75506.1</v>
      </c>
      <c r="H77" s="92">
        <f t="shared" si="6"/>
        <v>76253.3</v>
      </c>
      <c r="I77" s="114">
        <f>'приложение 3'!G79-'приложение 4'!F77</f>
        <v>0</v>
      </c>
      <c r="J77" s="114">
        <f>'приложение 3'!H79-'приложение 4'!G77</f>
        <v>0</v>
      </c>
      <c r="K77" s="114">
        <f>'приложение 3'!I79-'приложение 4'!H77</f>
        <v>0</v>
      </c>
    </row>
    <row r="78" spans="1:11" s="1" customFormat="1" ht="27" customHeight="1">
      <c r="A78" s="17" t="s">
        <v>268</v>
      </c>
      <c r="B78" s="20" t="s">
        <v>130</v>
      </c>
      <c r="C78" s="20" t="s">
        <v>147</v>
      </c>
      <c r="D78" s="54" t="s">
        <v>269</v>
      </c>
      <c r="E78" s="20"/>
      <c r="F78" s="92">
        <f>F79+F81+F80</f>
        <v>79638.16</v>
      </c>
      <c r="G78" s="92">
        <f>G79+G81+G80</f>
        <v>75506.1</v>
      </c>
      <c r="H78" s="92">
        <f>H79+H81+H80</f>
        <v>76253.3</v>
      </c>
      <c r="I78" s="114">
        <f>'приложение 3'!G80-'приложение 4'!F78</f>
        <v>0</v>
      </c>
      <c r="J78" s="114">
        <f>'приложение 3'!H80-'приложение 4'!G78</f>
        <v>0</v>
      </c>
      <c r="K78" s="114">
        <f>'приложение 3'!I80-'приложение 4'!H78</f>
        <v>0</v>
      </c>
    </row>
    <row r="79" spans="1:11" s="1" customFormat="1" ht="39.75" customHeight="1">
      <c r="A79" s="17" t="str">
        <f>'приложение 3'!A81</f>
        <v>Расходы на капитальный ремонт и ремонт автомобильных дорог общего пользования местного значения (закупка товаров, работ и услуг для госуд-х (муниципальных) нужд)</v>
      </c>
      <c r="B79" s="20" t="s">
        <v>130</v>
      </c>
      <c r="C79" s="20" t="s">
        <v>147</v>
      </c>
      <c r="D79" s="54" t="s">
        <v>548</v>
      </c>
      <c r="E79" s="20" t="s">
        <v>148</v>
      </c>
      <c r="F79" s="92">
        <f>'приложение 3'!G81</f>
        <v>44941.33</v>
      </c>
      <c r="G79" s="92">
        <f>'приложение 3'!H81</f>
        <v>44417.6</v>
      </c>
      <c r="H79" s="92">
        <f>'приложение 3'!I81</f>
        <v>44417.6</v>
      </c>
      <c r="I79" s="114">
        <f>'приложение 3'!G81-'приложение 4'!F79</f>
        <v>0</v>
      </c>
      <c r="J79" s="114">
        <f>'приложение 3'!H81-'приложение 4'!G79</f>
        <v>0</v>
      </c>
      <c r="K79" s="114">
        <f>'приложение 3'!I81-'приложение 4'!H79</f>
        <v>0</v>
      </c>
    </row>
    <row r="80" spans="1:11" s="1" customFormat="1" ht="51.75" customHeight="1">
      <c r="A80" s="17" t="str">
        <f>'приложение 3'!A82</f>
        <v>Мероприятия по развитию сети автомобильных дорог местного значения поселения  (Закупка товаров, работ и услуг для обеспечения государственных (муниципальных) нужд)</v>
      </c>
      <c r="B80" s="20" t="s">
        <v>130</v>
      </c>
      <c r="C80" s="20" t="s">
        <v>147</v>
      </c>
      <c r="D80" s="20" t="s">
        <v>271</v>
      </c>
      <c r="E80" s="20" t="s">
        <v>148</v>
      </c>
      <c r="F80" s="92">
        <f>'приложение 3'!G82</f>
        <v>992.43</v>
      </c>
      <c r="G80" s="92">
        <v>0</v>
      </c>
      <c r="H80" s="92">
        <v>0</v>
      </c>
      <c r="I80" s="114">
        <f>'приложение 3'!G82-'приложение 4'!F80</f>
        <v>0</v>
      </c>
      <c r="J80" s="114">
        <f>'приложение 3'!H82-'приложение 4'!G80</f>
        <v>0</v>
      </c>
      <c r="K80" s="114">
        <f>'приложение 3'!I82-'приложение 4'!H80</f>
        <v>0</v>
      </c>
    </row>
    <row r="81" spans="1:11" s="1" customFormat="1" ht="40.5" customHeight="1">
      <c r="A81" s="17" t="s">
        <v>270</v>
      </c>
      <c r="B81" s="20" t="s">
        <v>130</v>
      </c>
      <c r="C81" s="20" t="s">
        <v>147</v>
      </c>
      <c r="D81" s="20" t="s">
        <v>271</v>
      </c>
      <c r="E81" s="20" t="s">
        <v>151</v>
      </c>
      <c r="F81" s="92">
        <f>'приложение 3'!G83</f>
        <v>33704.4</v>
      </c>
      <c r="G81" s="92">
        <f>'приложение 3'!H83</f>
        <v>31088.5</v>
      </c>
      <c r="H81" s="92">
        <f>'приложение 3'!I83</f>
        <v>31835.7</v>
      </c>
      <c r="I81" s="114">
        <f>'приложение 3'!G83-'приложение 4'!F81</f>
        <v>0</v>
      </c>
      <c r="J81" s="114">
        <f>'приложение 3'!H83-'приложение 4'!G81</f>
        <v>0</v>
      </c>
      <c r="K81" s="114">
        <f>'приложение 3'!I83-'приложение 4'!H81</f>
        <v>0</v>
      </c>
    </row>
    <row r="82" spans="1:11" s="1" customFormat="1" ht="27.75" customHeight="1">
      <c r="A82" s="17" t="s">
        <v>152</v>
      </c>
      <c r="B82" s="20" t="s">
        <v>130</v>
      </c>
      <c r="C82" s="20" t="s">
        <v>131</v>
      </c>
      <c r="D82" s="20"/>
      <c r="E82" s="20"/>
      <c r="F82" s="92">
        <f aca="true" t="shared" si="7" ref="F82:H83">F83</f>
        <v>13065.199999999999</v>
      </c>
      <c r="G82" s="92">
        <f t="shared" si="7"/>
        <v>3293.4</v>
      </c>
      <c r="H82" s="92">
        <f t="shared" si="7"/>
        <v>3849.2</v>
      </c>
      <c r="I82" s="114">
        <f>'приложение 3'!G84-'приложение 4'!F82</f>
        <v>0</v>
      </c>
      <c r="J82" s="114">
        <f>'приложение 3'!H84-'приложение 4'!G82</f>
        <v>0</v>
      </c>
      <c r="K82" s="114">
        <f>'приложение 3'!I84-'приложение 4'!H82</f>
        <v>0</v>
      </c>
    </row>
    <row r="83" spans="1:11" s="1" customFormat="1" ht="44.25" customHeight="1">
      <c r="A83" s="17" t="s">
        <v>264</v>
      </c>
      <c r="B83" s="20" t="s">
        <v>130</v>
      </c>
      <c r="C83" s="20" t="s">
        <v>131</v>
      </c>
      <c r="D83" s="20" t="s">
        <v>266</v>
      </c>
      <c r="E83" s="20"/>
      <c r="F83" s="92">
        <f t="shared" si="7"/>
        <v>13065.199999999999</v>
      </c>
      <c r="G83" s="92">
        <f t="shared" si="7"/>
        <v>3293.4</v>
      </c>
      <c r="H83" s="92">
        <f t="shared" si="7"/>
        <v>3849.2</v>
      </c>
      <c r="I83" s="114">
        <f>'приложение 3'!G85-'приложение 4'!F83</f>
        <v>0</v>
      </c>
      <c r="J83" s="114">
        <f>'приложение 3'!H85-'приложение 4'!G83</f>
        <v>0</v>
      </c>
      <c r="K83" s="114">
        <f>'приложение 3'!I85-'приложение 4'!H83</f>
        <v>0</v>
      </c>
    </row>
    <row r="84" spans="1:11" s="1" customFormat="1" ht="18" customHeight="1">
      <c r="A84" s="17" t="s">
        <v>272</v>
      </c>
      <c r="B84" s="20" t="s">
        <v>130</v>
      </c>
      <c r="C84" s="20" t="s">
        <v>131</v>
      </c>
      <c r="D84" s="20" t="s">
        <v>273</v>
      </c>
      <c r="E84" s="20"/>
      <c r="F84" s="92">
        <f>F86+F87+F88+F92+F94+F96+F98</f>
        <v>13065.199999999999</v>
      </c>
      <c r="G84" s="92">
        <f>G86+G87+G88+G92+G94+G96+G98</f>
        <v>3293.4</v>
      </c>
      <c r="H84" s="92">
        <f>H86+H87+H88+H92+H94+H96+H98</f>
        <v>3849.2</v>
      </c>
      <c r="I84" s="114">
        <f>'приложение 3'!G86-'приложение 4'!F84</f>
        <v>0</v>
      </c>
      <c r="J84" s="114">
        <f>'приложение 3'!H86-'приложение 4'!G84</f>
        <v>0</v>
      </c>
      <c r="K84" s="114">
        <f>'приложение 3'!I86-'приложение 4'!H84</f>
        <v>0</v>
      </c>
    </row>
    <row r="85" spans="1:11" s="87" customFormat="1" ht="32.25" customHeight="1">
      <c r="A85" s="17" t="str">
        <f>'приложение 3'!A87</f>
        <v>Основное мероприятие "Благоустройство территорий муниципальных образований"</v>
      </c>
      <c r="B85" s="20" t="s">
        <v>130</v>
      </c>
      <c r="C85" s="20" t="s">
        <v>131</v>
      </c>
      <c r="D85" s="20" t="s">
        <v>84</v>
      </c>
      <c r="E85" s="20"/>
      <c r="F85" s="92">
        <f>F86+F87</f>
        <v>2189.6000000000004</v>
      </c>
      <c r="G85" s="92">
        <f>G86+G87</f>
        <v>0</v>
      </c>
      <c r="H85" s="92">
        <f>H86+H87</f>
        <v>0</v>
      </c>
      <c r="I85" s="164">
        <f>'приложение 3'!G87-'приложение 4'!F85</f>
        <v>0</v>
      </c>
      <c r="J85" s="164">
        <f>'приложение 3'!H87-'приложение 4'!G85</f>
        <v>0</v>
      </c>
      <c r="K85" s="164">
        <f>'приложение 3'!I87-'приложение 4'!H85</f>
        <v>0</v>
      </c>
    </row>
    <row r="86" spans="1:11" s="87" customFormat="1" ht="57" customHeight="1">
      <c r="A86" s="17" t="str">
        <f>'приложение 3'!A88</f>
        <v>Расходы на благоустройство мест массового отдыха населения городского поселения город Бобров (Закупка товаров, работ и услуг для обеспечения государственных (муниципальных) нужд)</v>
      </c>
      <c r="B86" s="20" t="s">
        <v>130</v>
      </c>
      <c r="C86" s="20" t="s">
        <v>131</v>
      </c>
      <c r="D86" s="20" t="s">
        <v>85</v>
      </c>
      <c r="E86" s="20" t="s">
        <v>148</v>
      </c>
      <c r="F86" s="92">
        <f>'приложение 3'!G88</f>
        <v>2189.6000000000004</v>
      </c>
      <c r="G86" s="92">
        <f>'приложение 3'!H88</f>
        <v>0</v>
      </c>
      <c r="H86" s="92">
        <f>'приложение 3'!I88</f>
        <v>0</v>
      </c>
      <c r="I86" s="164">
        <f>'приложение 3'!G88-'приложение 4'!F86</f>
        <v>0</v>
      </c>
      <c r="J86" s="164">
        <f>'приложение 3'!H88-'приложение 4'!G86</f>
        <v>0</v>
      </c>
      <c r="K86" s="164">
        <f>'приложение 3'!I88-'приложение 4'!H86</f>
        <v>0</v>
      </c>
    </row>
    <row r="87" spans="1:11" s="1" customFormat="1" ht="57" customHeight="1" hidden="1">
      <c r="A87" s="88" t="str">
        <f>'приложение 3'!A89</f>
        <v>Выполнение других расходных обязательств (закупка товаров, работ и услуг для обеспечения государственных (муниципальных) нужд)</v>
      </c>
      <c r="B87" s="20" t="s">
        <v>130</v>
      </c>
      <c r="C87" s="20" t="s">
        <v>131</v>
      </c>
      <c r="D87" s="20" t="s">
        <v>568</v>
      </c>
      <c r="E87" s="20" t="s">
        <v>148</v>
      </c>
      <c r="F87" s="92">
        <f>'приложение 3'!G89</f>
        <v>0</v>
      </c>
      <c r="G87" s="92">
        <f>'приложение 3'!H89</f>
        <v>0</v>
      </c>
      <c r="H87" s="92">
        <f>'приложение 3'!I89</f>
        <v>0</v>
      </c>
      <c r="I87" s="114">
        <f>'приложение 3'!G89-'приложение 4'!F87</f>
        <v>0</v>
      </c>
      <c r="J87" s="114">
        <f>'приложение 3'!H89-'приложение 4'!G87</f>
        <v>0</v>
      </c>
      <c r="K87" s="114">
        <f>'приложение 3'!I89-'приложение 4'!H87</f>
        <v>0</v>
      </c>
    </row>
    <row r="88" spans="1:11" s="90" customFormat="1" ht="63.75" customHeight="1">
      <c r="A88" s="17" t="str">
        <f>'приложение 3'!A90</f>
        <v>Основное мероприятие "Финансовое обеспечение выполнения других расходных обязательств городского поселения город Бобров  исполнительными органами государственной власти, иными главными распорядителями средств местного бюджета-исполнителями"</v>
      </c>
      <c r="B88" s="20" t="s">
        <v>130</v>
      </c>
      <c r="C88" s="20" t="s">
        <v>131</v>
      </c>
      <c r="D88" s="20" t="s">
        <v>509</v>
      </c>
      <c r="E88" s="20"/>
      <c r="F88" s="92">
        <f>F89+F91</f>
        <v>9003.8</v>
      </c>
      <c r="G88" s="92">
        <f>G91</f>
        <v>1000</v>
      </c>
      <c r="H88" s="92">
        <f>H91</f>
        <v>1000</v>
      </c>
      <c r="I88" s="114">
        <f>'приложение 3'!G90-'приложение 4'!F88</f>
        <v>0</v>
      </c>
      <c r="J88" s="114">
        <f>'приложение 3'!H90-'приложение 4'!G88</f>
        <v>0</v>
      </c>
      <c r="K88" s="114">
        <f>'приложение 3'!I90-'приложение 4'!H88</f>
        <v>0</v>
      </c>
    </row>
    <row r="89" spans="1:11" s="90" customFormat="1" ht="63.75" customHeight="1" hidden="1">
      <c r="A89" s="17" t="str">
        <f>'приложение 3'!A91</f>
        <v>Создание объектов социального и производственного комплексов в т.ч.объектов общегражданского назначения, жилья, инфраструктуры (капитальные вложения в объекты недвижимого имущества государственной (муниципальной) собственности)</v>
      </c>
      <c r="B89" s="20" t="s">
        <v>130</v>
      </c>
      <c r="C89" s="20" t="s">
        <v>131</v>
      </c>
      <c r="D89" s="20" t="s">
        <v>509</v>
      </c>
      <c r="E89" s="20" t="s">
        <v>149</v>
      </c>
      <c r="F89" s="92">
        <f>'приложение 3'!G91</f>
        <v>8764.4</v>
      </c>
      <c r="G89" s="92">
        <v>0</v>
      </c>
      <c r="H89" s="92">
        <v>0</v>
      </c>
      <c r="I89" s="114">
        <f>'приложение 3'!G91-'приложение 4'!F89</f>
        <v>0</v>
      </c>
      <c r="J89" s="114">
        <f>'приложение 3'!H91-'приложение 4'!G89</f>
        <v>0</v>
      </c>
      <c r="K89" s="114">
        <f>'приложение 3'!I91-'приложение 4'!H89</f>
        <v>0</v>
      </c>
    </row>
    <row r="90" spans="1:11" s="90" customFormat="1" ht="70.5" customHeight="1">
      <c r="A90" s="17" t="str">
        <f>'приложение 3'!A91</f>
        <v>Создание объектов социального и производственного комплексов в т.ч.объектов общегражданского назначения, жилья, инфраструктуры (капитальные вложения в объекты недвижимого имущества государственной (муниципальной) собственности)</v>
      </c>
      <c r="B90" s="20" t="s">
        <v>130</v>
      </c>
      <c r="C90" s="20" t="s">
        <v>131</v>
      </c>
      <c r="D90" s="20" t="s">
        <v>631</v>
      </c>
      <c r="E90" s="20" t="s">
        <v>149</v>
      </c>
      <c r="F90" s="92">
        <f>'приложение 3'!G91</f>
        <v>8764.4</v>
      </c>
      <c r="G90" s="92">
        <f>'приложение 3'!H91</f>
        <v>0</v>
      </c>
      <c r="H90" s="92">
        <f>'приложение 3'!I91</f>
        <v>0</v>
      </c>
      <c r="I90" s="114"/>
      <c r="J90" s="114"/>
      <c r="K90" s="114"/>
    </row>
    <row r="91" spans="1:11" s="90" customFormat="1" ht="45" customHeight="1">
      <c r="A91" s="17" t="str">
        <f>'приложение 3'!A92</f>
        <v>Выполнение других расходных обязательств  (капитальные вложения в объекты недвижимого имущества государственной (муниципальной) собственности)</v>
      </c>
      <c r="B91" s="20" t="s">
        <v>130</v>
      </c>
      <c r="C91" s="20" t="s">
        <v>131</v>
      </c>
      <c r="D91" s="20" t="s">
        <v>511</v>
      </c>
      <c r="E91" s="20" t="s">
        <v>148</v>
      </c>
      <c r="F91" s="92">
        <f>'приложение 3'!G92</f>
        <v>239.4</v>
      </c>
      <c r="G91" s="92">
        <f>'приложение 3'!H92</f>
        <v>1000</v>
      </c>
      <c r="H91" s="92">
        <f>'приложение 3'!I92</f>
        <v>1000</v>
      </c>
      <c r="I91" s="114">
        <f>'приложение 3'!G92-'приложение 4'!F91</f>
        <v>0</v>
      </c>
      <c r="J91" s="114">
        <f>'приложение 3'!H92-'приложение 4'!G91</f>
        <v>0</v>
      </c>
      <c r="K91" s="114">
        <f>'приложение 3'!I92-'приложение 4'!H91</f>
        <v>0</v>
      </c>
    </row>
    <row r="92" spans="1:11" s="1" customFormat="1" ht="32.25" customHeight="1">
      <c r="A92" s="17" t="s">
        <v>274</v>
      </c>
      <c r="B92" s="20" t="s">
        <v>130</v>
      </c>
      <c r="C92" s="20" t="s">
        <v>131</v>
      </c>
      <c r="D92" s="20" t="s">
        <v>275</v>
      </c>
      <c r="E92" s="20"/>
      <c r="F92" s="92">
        <f>F93</f>
        <v>1457.6</v>
      </c>
      <c r="G92" s="92">
        <f>G93</f>
        <v>1800</v>
      </c>
      <c r="H92" s="92">
        <f>H93</f>
        <v>1800</v>
      </c>
      <c r="I92" s="114">
        <f>'приложение 3'!G93-'приложение 4'!F92</f>
        <v>0</v>
      </c>
      <c r="J92" s="114">
        <f>'приложение 3'!H93-'приложение 4'!G92</f>
        <v>0</v>
      </c>
      <c r="K92" s="114">
        <f>'приложение 3'!I93-'приложение 4'!H92</f>
        <v>0</v>
      </c>
    </row>
    <row r="93" spans="1:11" s="1" customFormat="1" ht="48" customHeight="1">
      <c r="A93" s="17" t="s">
        <v>370</v>
      </c>
      <c r="B93" s="20" t="s">
        <v>130</v>
      </c>
      <c r="C93" s="20" t="s">
        <v>131</v>
      </c>
      <c r="D93" s="20" t="s">
        <v>276</v>
      </c>
      <c r="E93" s="20" t="s">
        <v>148</v>
      </c>
      <c r="F93" s="92">
        <f>'приложение 3'!G94</f>
        <v>1457.6</v>
      </c>
      <c r="G93" s="92">
        <f>'приложение 3'!H94</f>
        <v>1800</v>
      </c>
      <c r="H93" s="92">
        <f>'приложение 3'!I94</f>
        <v>1800</v>
      </c>
      <c r="I93" s="114">
        <f>'приложение 3'!G94-'приложение 4'!F93</f>
        <v>0</v>
      </c>
      <c r="J93" s="114">
        <f>'приложение 3'!H94-'приложение 4'!G93</f>
        <v>0</v>
      </c>
      <c r="K93" s="114">
        <f>'приложение 3'!I94-'приложение 4'!H93</f>
        <v>0</v>
      </c>
    </row>
    <row r="94" spans="1:11" s="1" customFormat="1" ht="24.75" customHeight="1">
      <c r="A94" s="17" t="s">
        <v>278</v>
      </c>
      <c r="B94" s="20" t="s">
        <v>130</v>
      </c>
      <c r="C94" s="20" t="s">
        <v>131</v>
      </c>
      <c r="D94" s="20" t="s">
        <v>277</v>
      </c>
      <c r="E94" s="20"/>
      <c r="F94" s="92">
        <f>F95</f>
        <v>154.9</v>
      </c>
      <c r="G94" s="92">
        <f>G95</f>
        <v>119</v>
      </c>
      <c r="H94" s="92">
        <f>H95</f>
        <v>119</v>
      </c>
      <c r="I94" s="114">
        <f>'приложение 3'!G95-'приложение 4'!F94</f>
        <v>0</v>
      </c>
      <c r="J94" s="114">
        <f>'приложение 3'!H95-'приложение 4'!G94</f>
        <v>0</v>
      </c>
      <c r="K94" s="114">
        <f>'приложение 3'!I95-'приложение 4'!H94</f>
        <v>0</v>
      </c>
    </row>
    <row r="95" spans="1:11" s="1" customFormat="1" ht="63.75" customHeight="1">
      <c r="A95" s="17" t="str">
        <f>'приложение 3'!A96</f>
        <v>Иные межбюджетные трансферты бюджету Бобровского муниципального района   на осуществление части полномочий по решению вопросов местного значения в соответствии с заключенным соглашением.(Межбюджетные трансферты)</v>
      </c>
      <c r="B95" s="20" t="s">
        <v>130</v>
      </c>
      <c r="C95" s="20" t="s">
        <v>131</v>
      </c>
      <c r="D95" s="20" t="s">
        <v>279</v>
      </c>
      <c r="E95" s="20" t="s">
        <v>138</v>
      </c>
      <c r="F95" s="92">
        <f>'приложение 3'!G96</f>
        <v>154.9</v>
      </c>
      <c r="G95" s="92">
        <f>'приложение 3'!H96</f>
        <v>119</v>
      </c>
      <c r="H95" s="92">
        <f>'приложение 3'!I96</f>
        <v>119</v>
      </c>
      <c r="I95" s="114">
        <f>'приложение 3'!G96-'приложение 4'!F95</f>
        <v>0</v>
      </c>
      <c r="J95" s="114">
        <f>'приложение 3'!H96-'приложение 4'!G95</f>
        <v>0</v>
      </c>
      <c r="K95" s="114">
        <f>'приложение 3'!I96-'приложение 4'!H95</f>
        <v>0</v>
      </c>
    </row>
    <row r="96" spans="1:11" s="87" customFormat="1" ht="36" customHeight="1">
      <c r="A96" s="17" t="s">
        <v>280</v>
      </c>
      <c r="B96" s="20" t="s">
        <v>130</v>
      </c>
      <c r="C96" s="20" t="s">
        <v>131</v>
      </c>
      <c r="D96" s="20" t="s">
        <v>281</v>
      </c>
      <c r="E96" s="20"/>
      <c r="F96" s="92">
        <f>F97</f>
        <v>259.3</v>
      </c>
      <c r="G96" s="92">
        <f>G97</f>
        <v>374.4</v>
      </c>
      <c r="H96" s="92">
        <f>H97</f>
        <v>930.2</v>
      </c>
      <c r="I96" s="164">
        <f>'приложение 3'!G97-'приложение 4'!F96</f>
        <v>0</v>
      </c>
      <c r="J96" s="164">
        <f>'приложение 3'!H97-'приложение 4'!G96</f>
        <v>0</v>
      </c>
      <c r="K96" s="164">
        <f>'приложение 3'!I97-'приложение 4'!H96</f>
        <v>0</v>
      </c>
    </row>
    <row r="97" spans="1:11" s="1" customFormat="1" ht="45" customHeight="1">
      <c r="A97" s="17" t="s">
        <v>371</v>
      </c>
      <c r="B97" s="20" t="s">
        <v>130</v>
      </c>
      <c r="C97" s="20" t="s">
        <v>131</v>
      </c>
      <c r="D97" s="20" t="s">
        <v>282</v>
      </c>
      <c r="E97" s="20" t="s">
        <v>148</v>
      </c>
      <c r="F97" s="92">
        <f>'приложение 3'!G98</f>
        <v>259.3</v>
      </c>
      <c r="G97" s="92">
        <f>'приложение 3'!H98</f>
        <v>374.4</v>
      </c>
      <c r="H97" s="92">
        <f>'приложение 3'!I98</f>
        <v>930.2</v>
      </c>
      <c r="I97" s="114">
        <f>'приложение 3'!G98-'приложение 4'!F97</f>
        <v>0</v>
      </c>
      <c r="J97" s="114">
        <f>'приложение 3'!H98-'приложение 4'!G97</f>
        <v>0</v>
      </c>
      <c r="K97" s="114">
        <f>'приложение 3'!I98-'приложение 4'!H97</f>
        <v>0</v>
      </c>
    </row>
    <row r="98" spans="1:11" s="1" customFormat="1" ht="30.75" customHeight="1">
      <c r="A98" s="17" t="str">
        <f>'приложение 3'!A99</f>
        <v>Основное мероприятие "Проведение комплексных кадастровых работ"</v>
      </c>
      <c r="B98" s="20" t="s">
        <v>130</v>
      </c>
      <c r="C98" s="20" t="s">
        <v>131</v>
      </c>
      <c r="D98" s="20" t="s">
        <v>602</v>
      </c>
      <c r="E98" s="20"/>
      <c r="F98" s="92">
        <f>F99</f>
        <v>0</v>
      </c>
      <c r="G98" s="92">
        <f>G99</f>
        <v>0</v>
      </c>
      <c r="H98" s="92">
        <f>H99</f>
        <v>0</v>
      </c>
      <c r="I98" s="114"/>
      <c r="J98" s="114"/>
      <c r="K98" s="114"/>
    </row>
    <row r="99" spans="1:11" s="1" customFormat="1" ht="45" customHeight="1">
      <c r="A99" s="17" t="str">
        <f>'приложение 3'!A100</f>
        <v>Расходы на проведение комплексных кадастровых работ (Закупка товаров, работ и услуг для обеспечения государственных (муниципальных) нужд)</v>
      </c>
      <c r="B99" s="20" t="s">
        <v>130</v>
      </c>
      <c r="C99" s="20" t="s">
        <v>131</v>
      </c>
      <c r="D99" s="20" t="s">
        <v>601</v>
      </c>
      <c r="E99" s="20" t="s">
        <v>148</v>
      </c>
      <c r="F99" s="92">
        <f>'приложение 3'!G100</f>
        <v>0</v>
      </c>
      <c r="G99" s="92">
        <f>'приложение 3'!H100</f>
        <v>0</v>
      </c>
      <c r="H99" s="92">
        <f>'приложение 3'!I100</f>
        <v>0</v>
      </c>
      <c r="I99" s="114"/>
      <c r="J99" s="114"/>
      <c r="K99" s="114"/>
    </row>
    <row r="100" spans="1:11" s="1" customFormat="1" ht="31.5" customHeight="1">
      <c r="A100" s="17" t="s">
        <v>153</v>
      </c>
      <c r="B100" s="20" t="s">
        <v>132</v>
      </c>
      <c r="C100" s="20"/>
      <c r="D100" s="20"/>
      <c r="E100" s="20"/>
      <c r="F100" s="92">
        <f>F101+F120+F134+F155</f>
        <v>328625.544</v>
      </c>
      <c r="G100" s="92">
        <f>G101+G120+G134+G155</f>
        <v>81966.00000000001</v>
      </c>
      <c r="H100" s="92">
        <f>H101+H120+H134+H155</f>
        <v>48952.100000000006</v>
      </c>
      <c r="I100" s="114">
        <f>'приложение 3'!G101-'приложение 4'!F100</f>
        <v>0</v>
      </c>
      <c r="J100" s="114">
        <f>'приложение 3'!H101-'приложение 4'!G100</f>
        <v>0</v>
      </c>
      <c r="K100" s="114">
        <f>'приложение 3'!I101-'приложение 4'!H100</f>
        <v>0</v>
      </c>
    </row>
    <row r="101" spans="1:11" s="1" customFormat="1" ht="27.75" customHeight="1">
      <c r="A101" s="17" t="s">
        <v>120</v>
      </c>
      <c r="B101" s="20" t="s">
        <v>132</v>
      </c>
      <c r="C101" s="20" t="s">
        <v>129</v>
      </c>
      <c r="D101" s="20"/>
      <c r="E101" s="20"/>
      <c r="F101" s="92">
        <f aca="true" t="shared" si="8" ref="F101:H102">F102</f>
        <v>117731.54999999999</v>
      </c>
      <c r="G101" s="92">
        <f t="shared" si="8"/>
        <v>34205.4</v>
      </c>
      <c r="H101" s="92">
        <f t="shared" si="8"/>
        <v>450</v>
      </c>
      <c r="I101" s="114">
        <f>'приложение 3'!G102-'приложение 4'!F101</f>
        <v>0</v>
      </c>
      <c r="J101" s="114">
        <f>'приложение 3'!H102-'приложение 4'!G101</f>
        <v>0</v>
      </c>
      <c r="K101" s="114">
        <f>'приложение 3'!I102-'приложение 4'!H101</f>
        <v>0</v>
      </c>
    </row>
    <row r="102" spans="1:8" s="1" customFormat="1" ht="45.75" customHeight="1">
      <c r="A102" s="17" t="s">
        <v>264</v>
      </c>
      <c r="B102" s="20" t="s">
        <v>132</v>
      </c>
      <c r="C102" s="20" t="s">
        <v>129</v>
      </c>
      <c r="D102" s="20" t="s">
        <v>266</v>
      </c>
      <c r="E102" s="20"/>
      <c r="F102" s="92">
        <f t="shared" si="8"/>
        <v>117731.54999999999</v>
      </c>
      <c r="G102" s="92">
        <f t="shared" si="8"/>
        <v>34205.4</v>
      </c>
      <c r="H102" s="92">
        <f t="shared" si="8"/>
        <v>450</v>
      </c>
    </row>
    <row r="103" spans="1:8" s="1" customFormat="1" ht="45" customHeight="1">
      <c r="A103" s="17" t="s">
        <v>283</v>
      </c>
      <c r="B103" s="20" t="s">
        <v>132</v>
      </c>
      <c r="C103" s="20" t="s">
        <v>129</v>
      </c>
      <c r="D103" s="20" t="s">
        <v>284</v>
      </c>
      <c r="E103" s="20"/>
      <c r="F103" s="92">
        <f>F104+F106+F108+F112+F115+F118</f>
        <v>117731.54999999999</v>
      </c>
      <c r="G103" s="92">
        <f>G104+G106+G108+G112+G115+G118</f>
        <v>34205.4</v>
      </c>
      <c r="H103" s="92">
        <f>H104+H106+H108+H112+H115+H118</f>
        <v>450</v>
      </c>
    </row>
    <row r="104" spans="1:8" s="1" customFormat="1" ht="31.5" customHeight="1">
      <c r="A104" s="17" t="s">
        <v>285</v>
      </c>
      <c r="B104" s="20" t="s">
        <v>132</v>
      </c>
      <c r="C104" s="20" t="s">
        <v>129</v>
      </c>
      <c r="D104" s="20" t="s">
        <v>286</v>
      </c>
      <c r="E104" s="20"/>
      <c r="F104" s="92">
        <f>F105</f>
        <v>101303.09999999999</v>
      </c>
      <c r="G104" s="92">
        <f>G105</f>
        <v>28126.7</v>
      </c>
      <c r="H104" s="92">
        <f>H105</f>
        <v>0</v>
      </c>
    </row>
    <row r="105" spans="1:8" s="1" customFormat="1" ht="61.5" customHeight="1">
      <c r="A105" s="17" t="str">
        <f>'приложение 3'!A106</f>
        <v>Обеспечение мероприятий по переселению граждан из аварийного жилищного фонда за счет средств бюджетов (Капитальные вложения в объекты государственной (муниципальной) собственности)</v>
      </c>
      <c r="B105" s="20" t="s">
        <v>132</v>
      </c>
      <c r="C105" s="20" t="s">
        <v>129</v>
      </c>
      <c r="D105" s="20" t="s">
        <v>549</v>
      </c>
      <c r="E105" s="20" t="s">
        <v>149</v>
      </c>
      <c r="F105" s="92">
        <f>'приложение 3'!G106</f>
        <v>101303.09999999999</v>
      </c>
      <c r="G105" s="92">
        <f>'приложение 3'!H106</f>
        <v>28126.7</v>
      </c>
      <c r="H105" s="92">
        <f>'приложение 3'!I106</f>
        <v>0</v>
      </c>
    </row>
    <row r="106" spans="1:8" s="1" customFormat="1" ht="39" customHeight="1">
      <c r="A106" s="17" t="str">
        <f>'приложение 3'!A107</f>
        <v>Основное мероприятие "Переселение граждан из помещений, признанных непригодными для проживания"</v>
      </c>
      <c r="B106" s="20" t="s">
        <v>132</v>
      </c>
      <c r="C106" s="20" t="s">
        <v>129</v>
      </c>
      <c r="D106" s="20" t="s">
        <v>597</v>
      </c>
      <c r="E106" s="20"/>
      <c r="F106" s="92">
        <f>F107</f>
        <v>15978.45</v>
      </c>
      <c r="G106" s="92">
        <f>G107</f>
        <v>5628.700000000001</v>
      </c>
      <c r="H106" s="92">
        <f>H107</f>
        <v>0</v>
      </c>
    </row>
    <row r="107" spans="1:8" s="1" customFormat="1" ht="57" customHeight="1">
      <c r="A107" s="17" t="str">
        <f>'приложение 3'!A108</f>
        <v>Расходы на переселение граждан из жилых помещений, признанных непригодными для проживания(Капитальные вложения в объекты государственной (муниципальной) собственности)</v>
      </c>
      <c r="B107" s="20" t="s">
        <v>132</v>
      </c>
      <c r="C107" s="20" t="s">
        <v>129</v>
      </c>
      <c r="D107" s="20" t="s">
        <v>610</v>
      </c>
      <c r="E107" s="20" t="s">
        <v>149</v>
      </c>
      <c r="F107" s="92">
        <f>'приложение 3'!G108</f>
        <v>15978.45</v>
      </c>
      <c r="G107" s="92">
        <f>'приложение 3'!H108</f>
        <v>5628.700000000001</v>
      </c>
      <c r="H107" s="92">
        <f>'приложение 3'!I108</f>
        <v>0</v>
      </c>
    </row>
    <row r="108" spans="1:8" s="2" customFormat="1" ht="47.25" customHeight="1">
      <c r="A108" s="48" t="str">
        <f>'приложение 3'!A109</f>
        <v>Основное мероприятие "Переселение граждан из аварийного жилищного фонда, признанного таковым до 01.01.2017 года"</v>
      </c>
      <c r="B108" s="49" t="s">
        <v>132</v>
      </c>
      <c r="C108" s="49" t="s">
        <v>129</v>
      </c>
      <c r="D108" s="49" t="s">
        <v>29</v>
      </c>
      <c r="E108" s="49"/>
      <c r="F108" s="163">
        <f>F109+F110+F111</f>
        <v>0</v>
      </c>
      <c r="G108" s="163">
        <f>G109+G110+G111</f>
        <v>0</v>
      </c>
      <c r="H108" s="163">
        <f>H109+H110+H111</f>
        <v>0</v>
      </c>
    </row>
    <row r="109" spans="1:8" s="1" customFormat="1" ht="88.5" customHeight="1">
      <c r="A109" s="17" t="str">
        <f>'приложение 3'!A110</f>
        <v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   (капитальные вложения в объекты недвижимого имущества государственной (муниципальной) собственности)</v>
      </c>
      <c r="B109" s="20" t="s">
        <v>132</v>
      </c>
      <c r="C109" s="20" t="s">
        <v>129</v>
      </c>
      <c r="D109" s="20" t="s">
        <v>81</v>
      </c>
      <c r="E109" s="20" t="s">
        <v>149</v>
      </c>
      <c r="F109" s="92">
        <f>'приложение 3'!G110</f>
        <v>0</v>
      </c>
      <c r="G109" s="92">
        <v>0</v>
      </c>
      <c r="H109" s="92">
        <v>0</v>
      </c>
    </row>
    <row r="110" spans="1:8" s="1" customFormat="1" ht="84" customHeight="1">
      <c r="A110" s="17" t="str">
        <f>'приложение 3'!A111</f>
        <v>Обеспечение мероприятий по переселению граждан из аварийного жилищного фонда за счет средств областного бюджета (капитальные вложения в объекты недвижимого имущества государственной (муниципальной) собственности)</v>
      </c>
      <c r="B110" s="20" t="s">
        <v>132</v>
      </c>
      <c r="C110" s="20" t="s">
        <v>129</v>
      </c>
      <c r="D110" s="20" t="s">
        <v>80</v>
      </c>
      <c r="E110" s="20" t="s">
        <v>149</v>
      </c>
      <c r="F110" s="92">
        <f>'приложение 3'!G111</f>
        <v>0</v>
      </c>
      <c r="G110" s="92">
        <v>0</v>
      </c>
      <c r="H110" s="92">
        <v>0</v>
      </c>
    </row>
    <row r="111" spans="1:8" s="1" customFormat="1" ht="69" customHeight="1">
      <c r="A111" s="17" t="str">
        <f>'приложение 3'!A112</f>
        <v>Обеспечение мероприятий по переселению граждан из аварийного жилищного фонда, признанного таковым до 01.01.2017г., за счет средств бюджетов (капитальные вложения в объекты недвижимого имущества государственной (муниципальной) собственности)</v>
      </c>
      <c r="B111" s="20" t="s">
        <v>132</v>
      </c>
      <c r="C111" s="20" t="s">
        <v>129</v>
      </c>
      <c r="D111" s="20" t="s">
        <v>88</v>
      </c>
      <c r="E111" s="20" t="s">
        <v>149</v>
      </c>
      <c r="F111" s="92">
        <f>'приложение 3'!G112</f>
        <v>0</v>
      </c>
      <c r="G111" s="92">
        <f>'приложение 3'!H112</f>
        <v>0</v>
      </c>
      <c r="H111" s="92">
        <f>'приложение 3'!I112</f>
        <v>0</v>
      </c>
    </row>
    <row r="112" spans="1:8" s="1" customFormat="1" ht="67.5" customHeight="1">
      <c r="A112" s="17" t="s">
        <v>23</v>
      </c>
      <c r="B112" s="20" t="s">
        <v>132</v>
      </c>
      <c r="C112" s="20" t="s">
        <v>129</v>
      </c>
      <c r="D112" s="20" t="s">
        <v>288</v>
      </c>
      <c r="E112" s="20"/>
      <c r="F112" s="92">
        <f>F114+F113</f>
        <v>200</v>
      </c>
      <c r="G112" s="92">
        <f>G114+G113</f>
        <v>200</v>
      </c>
      <c r="H112" s="92">
        <f>H114+H113</f>
        <v>200</v>
      </c>
    </row>
    <row r="113" spans="1:8" s="1" customFormat="1" ht="57" customHeight="1">
      <c r="A113" s="17" t="s">
        <v>24</v>
      </c>
      <c r="B113" s="20" t="s">
        <v>132</v>
      </c>
      <c r="C113" s="20" t="s">
        <v>129</v>
      </c>
      <c r="D113" s="20" t="s">
        <v>289</v>
      </c>
      <c r="E113" s="20" t="s">
        <v>148</v>
      </c>
      <c r="F113" s="92">
        <f>'приложение 3'!G114</f>
        <v>200</v>
      </c>
      <c r="G113" s="92">
        <f>'приложение 3'!H114</f>
        <v>200</v>
      </c>
      <c r="H113" s="92">
        <f>'приложение 3'!I114</f>
        <v>200</v>
      </c>
    </row>
    <row r="114" spans="1:8" s="1" customFormat="1" ht="70.5" customHeight="1" hidden="1">
      <c r="A114" s="17" t="s">
        <v>374</v>
      </c>
      <c r="B114" s="20" t="s">
        <v>132</v>
      </c>
      <c r="C114" s="20" t="s">
        <v>129</v>
      </c>
      <c r="D114" s="20" t="s">
        <v>292</v>
      </c>
      <c r="E114" s="20" t="s">
        <v>149</v>
      </c>
      <c r="F114" s="92">
        <f>'приложение 3'!G115</f>
        <v>0</v>
      </c>
      <c r="G114" s="92">
        <f>'приложение 3'!H115</f>
        <v>0</v>
      </c>
      <c r="H114" s="92">
        <f>'приложение 3'!I115</f>
        <v>0</v>
      </c>
    </row>
    <row r="115" spans="1:8" s="1" customFormat="1" ht="70.5" customHeight="1">
      <c r="A115" s="17" t="str">
        <f>'приложение 3'!A116</f>
        <v>Основное мероприятие "Софинансирование разницы в расселяемых и предоставляемых площадях при переселении граждан из аварийного жилищного фонда"</v>
      </c>
      <c r="B115" s="20" t="s">
        <v>132</v>
      </c>
      <c r="C115" s="20" t="s">
        <v>129</v>
      </c>
      <c r="D115" s="20" t="s">
        <v>291</v>
      </c>
      <c r="E115" s="20"/>
      <c r="F115" s="92">
        <f>F116+F117</f>
        <v>0</v>
      </c>
      <c r="G115" s="92">
        <f>G116+G117</f>
        <v>0</v>
      </c>
      <c r="H115" s="92">
        <f>H116+H117</f>
        <v>0</v>
      </c>
    </row>
    <row r="116" spans="1:8" s="1" customFormat="1" ht="78" customHeight="1">
      <c r="A116" s="17" t="str">
        <f>'приложение 3'!A117</f>
        <v>Обеспечение мероприятий по софинансированию разницы в расселяемых и предоставляемых площадях при переселении граждан из аварийного жилищного фонда, признанного таковым до 01.01.2017г., за счет средств бюджетов(капитальные вложения в объекты недвижимого имущества государственной (муниципальной) собственности)</v>
      </c>
      <c r="B116" s="20" t="s">
        <v>132</v>
      </c>
      <c r="C116" s="20" t="s">
        <v>129</v>
      </c>
      <c r="D116" s="20" t="s">
        <v>34</v>
      </c>
      <c r="E116" s="20" t="s">
        <v>149</v>
      </c>
      <c r="F116" s="92">
        <f>'приложение 3'!G117</f>
        <v>0</v>
      </c>
      <c r="G116" s="92">
        <f>'приложение 3'!H117</f>
        <v>0</v>
      </c>
      <c r="H116" s="92">
        <f>'приложение 3'!I117</f>
        <v>0</v>
      </c>
    </row>
    <row r="117" spans="1:8" s="1" customFormat="1" ht="97.5" customHeight="1">
      <c r="A117" s="17" t="str">
        <f>'приложение 3'!A118</f>
        <v>Обеспечение мероприятий по софинансированию разницы в предоставляемых многодетным семьям по нормам предоставления жилых помещений и расселяемых площадях при переселении граждан из аварийного жилищного фонда, признанного таковым до 01.01.2017г., за счет средств бюджетов(капитальные вложения в объекты недвижимого имущества государственной (муниципальной) собственности)</v>
      </c>
      <c r="B117" s="20" t="s">
        <v>132</v>
      </c>
      <c r="C117" s="20" t="s">
        <v>129</v>
      </c>
      <c r="D117" s="20" t="s">
        <v>35</v>
      </c>
      <c r="E117" s="20" t="s">
        <v>149</v>
      </c>
      <c r="F117" s="92">
        <f>'приложение 3'!G118</f>
        <v>0</v>
      </c>
      <c r="G117" s="92">
        <f>'приложение 3'!H118</f>
        <v>0</v>
      </c>
      <c r="H117" s="92">
        <f>'приложение 3'!I118</f>
        <v>0</v>
      </c>
    </row>
    <row r="118" spans="1:8" s="1" customFormat="1" ht="49.5" customHeight="1">
      <c r="A118" s="17" t="s">
        <v>293</v>
      </c>
      <c r="B118" s="20" t="s">
        <v>132</v>
      </c>
      <c r="C118" s="20" t="s">
        <v>129</v>
      </c>
      <c r="D118" s="20" t="s">
        <v>294</v>
      </c>
      <c r="E118" s="20"/>
      <c r="F118" s="92">
        <f>F119</f>
        <v>250</v>
      </c>
      <c r="G118" s="92">
        <f>G119</f>
        <v>250</v>
      </c>
      <c r="H118" s="92">
        <f>H119</f>
        <v>250</v>
      </c>
    </row>
    <row r="119" spans="1:8" s="1" customFormat="1" ht="64.5" customHeight="1">
      <c r="A119" s="17" t="str">
        <f>'приложение 3'!A120</f>
        <v>Реализация муниципальных функций в сфере обеспечения проведения капитального ремонта общего имущества в многоквартирных домах (Закупка товаров, работ и услуг для обеспечения государственных (муниципальных) нужд)</v>
      </c>
      <c r="B119" s="20" t="s">
        <v>132</v>
      </c>
      <c r="C119" s="20" t="s">
        <v>129</v>
      </c>
      <c r="D119" s="20" t="s">
        <v>295</v>
      </c>
      <c r="E119" s="20" t="s">
        <v>148</v>
      </c>
      <c r="F119" s="92">
        <f>'приложение 3'!G120</f>
        <v>250</v>
      </c>
      <c r="G119" s="92">
        <f>'приложение 3'!H120</f>
        <v>250</v>
      </c>
      <c r="H119" s="92">
        <f>'приложение 3'!I120</f>
        <v>250</v>
      </c>
    </row>
    <row r="120" spans="1:11" s="1" customFormat="1" ht="24.75" customHeight="1">
      <c r="A120" s="17" t="s">
        <v>121</v>
      </c>
      <c r="B120" s="20" t="s">
        <v>132</v>
      </c>
      <c r="C120" s="20" t="s">
        <v>133</v>
      </c>
      <c r="D120" s="20"/>
      <c r="E120" s="20"/>
      <c r="F120" s="92">
        <f aca="true" t="shared" si="9" ref="F120:H121">F121</f>
        <v>56159.98700000001</v>
      </c>
      <c r="G120" s="92">
        <f t="shared" si="9"/>
        <v>3535.5</v>
      </c>
      <c r="H120" s="92">
        <f t="shared" si="9"/>
        <v>3540.5</v>
      </c>
      <c r="I120" s="114">
        <f>'приложение 3'!G121-'приложение 4'!F120</f>
        <v>0</v>
      </c>
      <c r="J120" s="114">
        <f>'приложение 3'!H121-'приложение 4'!G120</f>
        <v>0</v>
      </c>
      <c r="K120" s="114">
        <f>'приложение 3'!I121-'приложение 4'!H120</f>
        <v>0</v>
      </c>
    </row>
    <row r="121" spans="1:8" s="1" customFormat="1" ht="47.25" customHeight="1">
      <c r="A121" s="17" t="s">
        <v>264</v>
      </c>
      <c r="B121" s="20" t="s">
        <v>132</v>
      </c>
      <c r="C121" s="20" t="s">
        <v>133</v>
      </c>
      <c r="D121" s="20" t="s">
        <v>266</v>
      </c>
      <c r="E121" s="20"/>
      <c r="F121" s="92">
        <f>F122+F131</f>
        <v>56159.98700000001</v>
      </c>
      <c r="G121" s="92">
        <f t="shared" si="9"/>
        <v>3535.5</v>
      </c>
      <c r="H121" s="92">
        <f t="shared" si="9"/>
        <v>3540.5</v>
      </c>
    </row>
    <row r="122" spans="1:8" s="1" customFormat="1" ht="45.75" customHeight="1">
      <c r="A122" s="17" t="s">
        <v>283</v>
      </c>
      <c r="B122" s="20" t="s">
        <v>132</v>
      </c>
      <c r="C122" s="20" t="s">
        <v>133</v>
      </c>
      <c r="D122" s="20" t="s">
        <v>284</v>
      </c>
      <c r="E122" s="20"/>
      <c r="F122" s="92">
        <f>F123+F129</f>
        <v>48179.047000000006</v>
      </c>
      <c r="G122" s="92">
        <f>G123+G129</f>
        <v>3535.5</v>
      </c>
      <c r="H122" s="92">
        <f>H123+H129</f>
        <v>3540.5</v>
      </c>
    </row>
    <row r="123" spans="1:8" s="1" customFormat="1" ht="72.75" customHeight="1">
      <c r="A123" s="17" t="s">
        <v>287</v>
      </c>
      <c r="B123" s="20" t="s">
        <v>132</v>
      </c>
      <c r="C123" s="20" t="s">
        <v>133</v>
      </c>
      <c r="D123" s="20" t="s">
        <v>288</v>
      </c>
      <c r="E123" s="20"/>
      <c r="F123" s="92">
        <f>F124+F126+F125+F127+F128</f>
        <v>24222.807</v>
      </c>
      <c r="G123" s="92">
        <f>G124+G126+G125+G127</f>
        <v>3535.5</v>
      </c>
      <c r="H123" s="92">
        <f>H124+H126+H125+H127</f>
        <v>3540.5</v>
      </c>
    </row>
    <row r="124" spans="1:8" s="1" customFormat="1" ht="79.5" customHeight="1" hidden="1">
      <c r="A124" s="17" t="str">
        <f>'приложение 3'!A125</f>
        <v>Иные межбюджетные трансферты на поощрение муниципальных образований Воронежской области за достижение наилучших значений региональных показателей эффективности развития муниципальных образований Воронежской области (закупка товаров, работ и услуг для обеспечения государственных (муниципальных) нужд)</v>
      </c>
      <c r="B124" s="20" t="s">
        <v>132</v>
      </c>
      <c r="C124" s="20" t="s">
        <v>133</v>
      </c>
      <c r="D124" s="20" t="s">
        <v>42</v>
      </c>
      <c r="E124" s="20" t="s">
        <v>148</v>
      </c>
      <c r="F124" s="92">
        <f>'приложение 3'!G125</f>
        <v>0</v>
      </c>
      <c r="G124" s="92">
        <f>'приложение 3'!H125</f>
        <v>0</v>
      </c>
      <c r="H124" s="92">
        <f>'приложение 3'!I125</f>
        <v>0</v>
      </c>
    </row>
    <row r="125" spans="1:8" s="1" customFormat="1" ht="79.5" customHeight="1" hidden="1">
      <c r="A125" s="17" t="str">
        <f>'приложение 3'!A126</f>
        <v>Поощрение городских округов и муниципальных районов Воронежской области за достижение наилучших значений комплексной оценки показателей эффективности деятельности органов местного самоуправления городских округов и муниципальных районов (закупка товаров, работ и услуг для обеспечения государственных (муниципальных) нужд)</v>
      </c>
      <c r="B125" s="20" t="s">
        <v>132</v>
      </c>
      <c r="C125" s="20" t="s">
        <v>133</v>
      </c>
      <c r="D125" s="20" t="s">
        <v>584</v>
      </c>
      <c r="E125" s="20" t="s">
        <v>148</v>
      </c>
      <c r="F125" s="92">
        <f>'приложение 3'!G126</f>
        <v>0</v>
      </c>
      <c r="G125" s="92">
        <f>'приложение 3'!H126</f>
        <v>0</v>
      </c>
      <c r="H125" s="92">
        <f>'приложение 3'!I126</f>
        <v>0</v>
      </c>
    </row>
    <row r="126" spans="1:8" s="1" customFormat="1" ht="44.25" customHeight="1">
      <c r="A126" s="7" t="s">
        <v>368</v>
      </c>
      <c r="B126" s="20" t="s">
        <v>132</v>
      </c>
      <c r="C126" s="20" t="s">
        <v>133</v>
      </c>
      <c r="D126" s="20" t="s">
        <v>289</v>
      </c>
      <c r="E126" s="20" t="s">
        <v>148</v>
      </c>
      <c r="F126" s="92">
        <f>'приложение 3'!G127</f>
        <v>15649.207</v>
      </c>
      <c r="G126" s="92">
        <f>'приложение 3'!H127</f>
        <v>3535.5</v>
      </c>
      <c r="H126" s="92">
        <f>'приложение 3'!I127</f>
        <v>3540.5</v>
      </c>
    </row>
    <row r="127" spans="1:8" s="1" customFormat="1" ht="81.75" customHeight="1" hidden="1">
      <c r="A127" s="7" t="str">
        <f>'приложение 3'!A128</f>
        <v>Софинансирование расходов по реализации мероприятий по ремонту объектов теплоэнергетического хозяйства муниципальных образований, находящихся в муниципальной собственности, к очередному отопительному периоду, на 2021 год (закупка товаров, работ и услуг для обеспечения государственных (муниципальных) нужд)</v>
      </c>
      <c r="B127" s="20" t="s">
        <v>132</v>
      </c>
      <c r="C127" s="20" t="s">
        <v>133</v>
      </c>
      <c r="D127" s="20" t="s">
        <v>289</v>
      </c>
      <c r="E127" s="20" t="s">
        <v>148</v>
      </c>
      <c r="F127" s="92">
        <f>'приложение 3'!G128</f>
        <v>0</v>
      </c>
      <c r="G127" s="92">
        <f>'приложение 3'!H128</f>
        <v>0</v>
      </c>
      <c r="H127" s="92">
        <f>'приложение 3'!I128</f>
        <v>0</v>
      </c>
    </row>
    <row r="128" spans="1:8" s="1" customFormat="1" ht="81.75" customHeight="1">
      <c r="A128" s="7" t="str">
        <f>'приложение 3'!A129</f>
        <v>Софинансирование расходов по реализации мероприятий по ремонту объектов теплоэнергетического хозяйства муниципальных образований, находящихся в муниципальной собственности, к очередному отопительному периоду, на 2021 год (закупка товаров, работ и услуг для обеспечения государственных (муниципальных) нужд)</v>
      </c>
      <c r="B128" s="20" t="s">
        <v>132</v>
      </c>
      <c r="C128" s="20" t="s">
        <v>133</v>
      </c>
      <c r="D128" s="20" t="s">
        <v>586</v>
      </c>
      <c r="E128" s="20" t="s">
        <v>148</v>
      </c>
      <c r="F128" s="92">
        <f>'приложение 3'!G129</f>
        <v>8573.6</v>
      </c>
      <c r="G128" s="92">
        <f>'приложение 3'!H129</f>
        <v>0</v>
      </c>
      <c r="H128" s="92">
        <f>'приложение 3'!I129</f>
        <v>0</v>
      </c>
    </row>
    <row r="129" spans="1:8" s="87" customFormat="1" ht="24" customHeight="1">
      <c r="A129" s="7" t="str">
        <f>'приложение 3'!A130</f>
        <v>Основное мероприятие "Формирование современной городской среды"</v>
      </c>
      <c r="B129" s="20" t="s">
        <v>132</v>
      </c>
      <c r="C129" s="20" t="s">
        <v>133</v>
      </c>
      <c r="D129" s="20" t="s">
        <v>505</v>
      </c>
      <c r="E129" s="20"/>
      <c r="F129" s="92">
        <f>F130</f>
        <v>23956.24</v>
      </c>
      <c r="G129" s="92">
        <f>G130</f>
        <v>0</v>
      </c>
      <c r="H129" s="92">
        <f>H130</f>
        <v>0</v>
      </c>
    </row>
    <row r="130" spans="1:8" s="87" customFormat="1" ht="44.25" customHeight="1">
      <c r="A130" s="7" t="str">
        <f>'приложение 3'!A131</f>
        <v>Приобретение коммунальной специализированной техники (закупка товаров, работ и услуг для обеспечения государственных (муниципальных) нужд)</v>
      </c>
      <c r="B130" s="20" t="s">
        <v>132</v>
      </c>
      <c r="C130" s="20" t="s">
        <v>133</v>
      </c>
      <c r="D130" s="20" t="s">
        <v>507</v>
      </c>
      <c r="E130" s="20" t="s">
        <v>148</v>
      </c>
      <c r="F130" s="92">
        <f>'приложение 3'!G131</f>
        <v>23956.24</v>
      </c>
      <c r="G130" s="92">
        <f>'приложение 3'!H131</f>
        <v>0</v>
      </c>
      <c r="H130" s="92">
        <f>'приложение 3'!I131</f>
        <v>0</v>
      </c>
    </row>
    <row r="131" spans="1:8" s="87" customFormat="1" ht="44.25" customHeight="1">
      <c r="A131" s="7" t="str">
        <f>'приложение 3'!A132</f>
        <v>Подпрограмма "Энергоэффективность и развитие энергетики"</v>
      </c>
      <c r="B131" s="20" t="s">
        <v>132</v>
      </c>
      <c r="C131" s="20" t="s">
        <v>133</v>
      </c>
      <c r="D131" s="20" t="s">
        <v>301</v>
      </c>
      <c r="E131" s="20"/>
      <c r="F131" s="92">
        <f>F132</f>
        <v>7980.9400000000005</v>
      </c>
      <c r="G131" s="92">
        <f>'приложение 3'!H132</f>
        <v>0</v>
      </c>
      <c r="H131" s="92">
        <f>'приложение 3'!I132</f>
        <v>0</v>
      </c>
    </row>
    <row r="132" spans="1:8" s="87" customFormat="1" ht="57.75" customHeight="1">
      <c r="A132" s="7" t="str">
        <f>'приложение 3'!A133</f>
        <v>Основное мероприятие "Энергосбережение и повышение энергетической эффективности в системе наружного освещения"</v>
      </c>
      <c r="B132" s="20" t="s">
        <v>132</v>
      </c>
      <c r="C132" s="20" t="s">
        <v>133</v>
      </c>
      <c r="D132" s="20" t="s">
        <v>303</v>
      </c>
      <c r="E132" s="20"/>
      <c r="F132" s="92">
        <f>F133</f>
        <v>7980.9400000000005</v>
      </c>
      <c r="G132" s="92">
        <f>'приложение 3'!H133</f>
        <v>0</v>
      </c>
      <c r="H132" s="92">
        <f>'приложение 3'!I133</f>
        <v>0</v>
      </c>
    </row>
    <row r="133" spans="1:8" s="87" customFormat="1" ht="96" customHeight="1">
      <c r="A133" s="7" t="str">
        <f>'приложение 3'!A134</f>
        <v>Субсидии бюджетам муниципальных образований на софинансирование расходных обязательств, возникающих при выполнении полномочий органов местного самоуправления по вопросам местного значения в сфере модернизации уличного освещения (закупка товаров, работ и услуг для обеспечения государственных (муниципальных) нужд) </v>
      </c>
      <c r="B133" s="20" t="s">
        <v>132</v>
      </c>
      <c r="C133" s="20" t="s">
        <v>133</v>
      </c>
      <c r="D133" s="20" t="s">
        <v>628</v>
      </c>
      <c r="E133" s="20" t="s">
        <v>148</v>
      </c>
      <c r="F133" s="92">
        <f>'приложение 3'!G134</f>
        <v>7980.9400000000005</v>
      </c>
      <c r="G133" s="92">
        <f>'приложение 3'!H134</f>
        <v>0</v>
      </c>
      <c r="H133" s="92">
        <f>'приложение 3'!I134</f>
        <v>0</v>
      </c>
    </row>
    <row r="134" spans="1:11" s="1" customFormat="1" ht="18.75" customHeight="1">
      <c r="A134" s="7" t="s">
        <v>122</v>
      </c>
      <c r="B134" s="20" t="s">
        <v>132</v>
      </c>
      <c r="C134" s="20" t="s">
        <v>134</v>
      </c>
      <c r="D134" s="20"/>
      <c r="E134" s="20"/>
      <c r="F134" s="92">
        <f>F138+F140+F141+F146+F147+F143+F144+F150+F151+F154</f>
        <v>96900.42</v>
      </c>
      <c r="G134" s="92">
        <f>G138+G140+G141+G146+G147+G143+G144+G150+G151+G154</f>
        <v>39385.3</v>
      </c>
      <c r="H134" s="92">
        <f>H138+H140+H141+H146+H147+H143+H144+H150+H151+H154</f>
        <v>39490.8</v>
      </c>
      <c r="I134" s="114">
        <f>'приложение 3'!G135-'приложение 4'!F134</f>
        <v>0</v>
      </c>
      <c r="J134" s="114">
        <f>'приложение 3'!H135-'приложение 4'!G134</f>
        <v>0</v>
      </c>
      <c r="K134" s="114">
        <f>'приложение 3'!I135-'приложение 4'!H134</f>
        <v>0</v>
      </c>
    </row>
    <row r="135" spans="1:11" s="1" customFormat="1" ht="45" customHeight="1">
      <c r="A135" s="7" t="s">
        <v>264</v>
      </c>
      <c r="B135" s="20" t="s">
        <v>132</v>
      </c>
      <c r="C135" s="20" t="s">
        <v>134</v>
      </c>
      <c r="D135" s="20" t="s">
        <v>266</v>
      </c>
      <c r="E135" s="20"/>
      <c r="F135" s="92">
        <f>F136+F148+F152</f>
        <v>96900.42</v>
      </c>
      <c r="G135" s="92">
        <f>G136+G148+G152</f>
        <v>39385.3</v>
      </c>
      <c r="H135" s="92">
        <f>H136+H148+H152</f>
        <v>39490.8</v>
      </c>
      <c r="I135" s="114">
        <f>'приложение 3'!G136-'приложение 4'!F135</f>
        <v>0</v>
      </c>
      <c r="J135" s="114">
        <f>'приложение 3'!H136-'приложение 4'!G135</f>
        <v>0</v>
      </c>
      <c r="K135" s="114">
        <f>'приложение 3'!I136-'приложение 4'!H135</f>
        <v>0</v>
      </c>
    </row>
    <row r="136" spans="1:11" s="90" customFormat="1" ht="45.75" customHeight="1">
      <c r="A136" s="7" t="s">
        <v>283</v>
      </c>
      <c r="B136" s="20" t="s">
        <v>132</v>
      </c>
      <c r="C136" s="20" t="s">
        <v>134</v>
      </c>
      <c r="D136" s="20" t="s">
        <v>284</v>
      </c>
      <c r="E136" s="20"/>
      <c r="F136" s="92">
        <f>F137+F139+F145+F142</f>
        <v>52372.92</v>
      </c>
      <c r="G136" s="92">
        <f>G137+G139+G145</f>
        <v>16350</v>
      </c>
      <c r="H136" s="92">
        <f>H137+H139+H145</f>
        <v>16350</v>
      </c>
      <c r="I136" s="114">
        <f>'приложение 3'!G137-'приложение 4'!F136</f>
        <v>0</v>
      </c>
      <c r="J136" s="114">
        <f>'приложение 3'!H137-'приложение 4'!G136</f>
        <v>0</v>
      </c>
      <c r="K136" s="114">
        <f>'приложение 3'!I137-'приложение 4'!H136</f>
        <v>0</v>
      </c>
    </row>
    <row r="137" spans="1:11" s="90" customFormat="1" ht="64.5" customHeight="1">
      <c r="A137" s="7" t="str">
        <f>'приложение 3'!A138</f>
        <v>Основное мероприятие "Финансовое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бюджета- исполнителями"</v>
      </c>
      <c r="B137" s="20" t="s">
        <v>132</v>
      </c>
      <c r="C137" s="20" t="s">
        <v>134</v>
      </c>
      <c r="D137" s="20" t="s">
        <v>288</v>
      </c>
      <c r="E137" s="20"/>
      <c r="F137" s="92">
        <f>F138</f>
        <v>11306</v>
      </c>
      <c r="G137" s="92">
        <f>'приложение 3'!H139</f>
        <v>300</v>
      </c>
      <c r="H137" s="92">
        <f>'приложение 3'!I139</f>
        <v>300</v>
      </c>
      <c r="I137" s="114">
        <f>'приложение 3'!G138-'приложение 4'!F137</f>
        <v>0</v>
      </c>
      <c r="J137" s="114">
        <f>'приложение 3'!H138-'приложение 4'!G137</f>
        <v>0</v>
      </c>
      <c r="K137" s="114">
        <f>'приложение 3'!I138-'приложение 4'!H137</f>
        <v>0</v>
      </c>
    </row>
    <row r="138" spans="1:11" s="90" customFormat="1" ht="40.5" customHeight="1">
      <c r="A138" s="7" t="str">
        <f>'приложение 3'!A139</f>
        <v>Выполнение других расходных обязательств (Закупка товаров, работ и услуг для обеспечения государственных (муниципальных) нужд)</v>
      </c>
      <c r="B138" s="20" t="s">
        <v>132</v>
      </c>
      <c r="C138" s="20" t="s">
        <v>134</v>
      </c>
      <c r="D138" s="20" t="s">
        <v>289</v>
      </c>
      <c r="E138" s="20" t="s">
        <v>148</v>
      </c>
      <c r="F138" s="92">
        <f>'приложение 3'!G139</f>
        <v>11306</v>
      </c>
      <c r="G138" s="92">
        <f>'приложение 3'!H139</f>
        <v>300</v>
      </c>
      <c r="H138" s="92">
        <f>'приложение 3'!I139</f>
        <v>300</v>
      </c>
      <c r="I138" s="114">
        <f>'приложение 3'!G139-'приложение 4'!F138</f>
        <v>0</v>
      </c>
      <c r="J138" s="114">
        <f>'приложение 3'!H139-'приложение 4'!G138</f>
        <v>0</v>
      </c>
      <c r="K138" s="114">
        <f>'приложение 3'!I139-'приложение 4'!H138</f>
        <v>0</v>
      </c>
    </row>
    <row r="139" spans="1:11" s="1" customFormat="1" ht="35.25" customHeight="1">
      <c r="A139" s="7" t="s">
        <v>296</v>
      </c>
      <c r="B139" s="20" t="s">
        <v>132</v>
      </c>
      <c r="C139" s="20" t="s">
        <v>134</v>
      </c>
      <c r="D139" s="20" t="s">
        <v>297</v>
      </c>
      <c r="E139" s="20"/>
      <c r="F139" s="92">
        <f>F140+F141</f>
        <v>1350.15</v>
      </c>
      <c r="G139" s="92">
        <f>G140+G141</f>
        <v>750</v>
      </c>
      <c r="H139" s="92">
        <f>H140+H141</f>
        <v>750</v>
      </c>
      <c r="I139" s="114">
        <f>'приложение 3'!G140-'приложение 4'!F139</f>
        <v>0</v>
      </c>
      <c r="J139" s="114">
        <f>'приложение 3'!H140-'приложение 4'!G139</f>
        <v>0</v>
      </c>
      <c r="K139" s="114">
        <f>'приложение 3'!I140-'приложение 4'!H139</f>
        <v>0</v>
      </c>
    </row>
    <row r="140" spans="1:11" s="1" customFormat="1" ht="48" customHeight="1">
      <c r="A140" s="7" t="s">
        <v>372</v>
      </c>
      <c r="B140" s="20" t="s">
        <v>132</v>
      </c>
      <c r="C140" s="20" t="s">
        <v>134</v>
      </c>
      <c r="D140" s="20" t="s">
        <v>298</v>
      </c>
      <c r="E140" s="20" t="s">
        <v>148</v>
      </c>
      <c r="F140" s="92">
        <f>'приложение 3'!G141</f>
        <v>0</v>
      </c>
      <c r="G140" s="92">
        <f>'приложение 3'!H141</f>
        <v>0</v>
      </c>
      <c r="H140" s="92">
        <f>'приложение 3'!I141</f>
        <v>0</v>
      </c>
      <c r="I140" s="114">
        <f>'приложение 3'!G141-'приложение 4'!F140</f>
        <v>0</v>
      </c>
      <c r="J140" s="114">
        <f>'приложение 3'!H141-'приложение 4'!G140</f>
        <v>0</v>
      </c>
      <c r="K140" s="114">
        <f>'приложение 3'!I141-'приложение 4'!H140</f>
        <v>0</v>
      </c>
    </row>
    <row r="141" spans="1:11" s="1" customFormat="1" ht="48" customHeight="1">
      <c r="A141" s="7" t="str">
        <f>'приложение 3'!A142</f>
        <v>Выполнение других расходных обязательств (Закупка товаров, работ и услуг для обеспечения государственных (муниципальных) нужд)</v>
      </c>
      <c r="B141" s="20" t="s">
        <v>132</v>
      </c>
      <c r="C141" s="20" t="s">
        <v>134</v>
      </c>
      <c r="D141" s="20" t="s">
        <v>101</v>
      </c>
      <c r="E141" s="20" t="s">
        <v>148</v>
      </c>
      <c r="F141" s="92">
        <f>'приложение 3'!G142</f>
        <v>1350.15</v>
      </c>
      <c r="G141" s="92">
        <f>'приложение 3'!H142</f>
        <v>750</v>
      </c>
      <c r="H141" s="92">
        <f>'приложение 3'!I142</f>
        <v>750</v>
      </c>
      <c r="I141" s="114">
        <f>'приложение 3'!G142-'приложение 4'!F141</f>
        <v>0</v>
      </c>
      <c r="J141" s="114">
        <f>'приложение 3'!H142-'приложение 4'!G141</f>
        <v>0</v>
      </c>
      <c r="K141" s="114">
        <f>'приложение 3'!I142-'приложение 4'!H141</f>
        <v>0</v>
      </c>
    </row>
    <row r="142" spans="1:11" s="87" customFormat="1" ht="39" customHeight="1">
      <c r="A142" s="7" t="str">
        <f>'приложение 3'!A143</f>
        <v>Основное мероприятие "Формирование современной городской среды"</v>
      </c>
      <c r="B142" s="20" t="s">
        <v>132</v>
      </c>
      <c r="C142" s="20" t="s">
        <v>134</v>
      </c>
      <c r="D142" s="20" t="s">
        <v>505</v>
      </c>
      <c r="E142" s="20"/>
      <c r="F142" s="92">
        <f>F144</f>
        <v>0</v>
      </c>
      <c r="G142" s="92">
        <f>G144</f>
        <v>0</v>
      </c>
      <c r="H142" s="92">
        <f>H144</f>
        <v>0</v>
      </c>
      <c r="I142" s="164">
        <f>'приложение 3'!G143-'приложение 4'!F142</f>
        <v>0</v>
      </c>
      <c r="J142" s="164">
        <f>'приложение 3'!H143-'приложение 4'!G142</f>
        <v>0</v>
      </c>
      <c r="K142" s="164">
        <f>'приложение 3'!I143-'приложение 4'!H142</f>
        <v>0</v>
      </c>
    </row>
    <row r="143" spans="1:11" s="87" customFormat="1" ht="44.25" customHeight="1">
      <c r="A143" s="162" t="str">
        <f>'приложение 3'!A145</f>
        <v>Субсидии бюджетным муниципальным образованиям на обустройство и восстановление воинских захоронений на территории Воронежской области.</v>
      </c>
      <c r="B143" s="20" t="s">
        <v>132</v>
      </c>
      <c r="C143" s="20" t="s">
        <v>134</v>
      </c>
      <c r="D143" s="20" t="s">
        <v>580</v>
      </c>
      <c r="E143" s="20" t="s">
        <v>148</v>
      </c>
      <c r="F143" s="92">
        <f>'приложение 3'!G145</f>
        <v>0</v>
      </c>
      <c r="G143" s="92">
        <f>'приложение 3'!H145</f>
        <v>0</v>
      </c>
      <c r="H143" s="92">
        <f>'приложение 3'!I145</f>
        <v>0</v>
      </c>
      <c r="I143" s="164"/>
      <c r="J143" s="164"/>
      <c r="K143" s="164"/>
    </row>
    <row r="144" spans="1:11" s="87" customFormat="1" ht="53.25" customHeight="1" hidden="1">
      <c r="A144" s="7" t="str">
        <f>'приложение 3'!A149</f>
        <v>Приобретение коммунальной специализированной техники (закупка товаров, работ и услуг для обеспечения государственных (муниципальных) нужд)</v>
      </c>
      <c r="B144" s="20" t="s">
        <v>132</v>
      </c>
      <c r="C144" s="20" t="s">
        <v>134</v>
      </c>
      <c r="D144" s="20" t="s">
        <v>507</v>
      </c>
      <c r="E144" s="20" t="s">
        <v>148</v>
      </c>
      <c r="F144" s="92">
        <f>'приложение 3'!G149</f>
        <v>0</v>
      </c>
      <c r="G144" s="92">
        <f>'приложение 3'!H149</f>
        <v>0</v>
      </c>
      <c r="H144" s="92">
        <f>'приложение 3'!I149</f>
        <v>0</v>
      </c>
      <c r="I144" s="164">
        <f>'приложение 3'!G149-'приложение 4'!F144</f>
        <v>0</v>
      </c>
      <c r="J144" s="164">
        <f>'приложение 3'!H149-'приложение 4'!G144</f>
        <v>0</v>
      </c>
      <c r="K144" s="164">
        <f>'приложение 3'!I149-'приложение 4'!H144</f>
        <v>0</v>
      </c>
    </row>
    <row r="145" spans="1:11" s="87" customFormat="1" ht="48" customHeight="1">
      <c r="A145" s="7" t="str">
        <f>'приложение 3'!A146</f>
        <v>Основное мероприятие "Региональный проект "Формирование комфортной городской среды""</v>
      </c>
      <c r="B145" s="20" t="s">
        <v>132</v>
      </c>
      <c r="C145" s="20" t="s">
        <v>134</v>
      </c>
      <c r="D145" s="20" t="s">
        <v>22</v>
      </c>
      <c r="E145" s="20"/>
      <c r="F145" s="92">
        <f>F146+F147</f>
        <v>39716.77</v>
      </c>
      <c r="G145" s="92">
        <f>G146+G147</f>
        <v>15300</v>
      </c>
      <c r="H145" s="92">
        <f>H146+H147</f>
        <v>15300</v>
      </c>
      <c r="I145" s="164">
        <f>'приложение 3'!G146-'приложение 4'!F145</f>
        <v>0</v>
      </c>
      <c r="J145" s="164">
        <f>'приложение 3'!H146-'приложение 4'!G145</f>
        <v>0</v>
      </c>
      <c r="K145" s="164">
        <f>'приложение 3'!I146-'приложение 4'!H145</f>
        <v>0</v>
      </c>
    </row>
    <row r="146" spans="1:11" s="87" customFormat="1" ht="45" customHeight="1">
      <c r="A146" s="7" t="str">
        <f>'приложение 3'!A147</f>
        <v>Реализация программ формирования современной городской среды (закупка товаров, работ и услуг для обеспечения государственных (муниципальных) нужд)</v>
      </c>
      <c r="B146" s="20" t="s">
        <v>132</v>
      </c>
      <c r="C146" s="20" t="s">
        <v>134</v>
      </c>
      <c r="D146" s="20" t="s">
        <v>20</v>
      </c>
      <c r="E146" s="20" t="s">
        <v>148</v>
      </c>
      <c r="F146" s="92">
        <f>'приложение 3'!G147</f>
        <v>8183.969999999999</v>
      </c>
      <c r="G146" s="92">
        <f>'приложение 3'!H147</f>
        <v>15300</v>
      </c>
      <c r="H146" s="92">
        <f>'приложение 3'!I147</f>
        <v>15300</v>
      </c>
      <c r="I146" s="164">
        <f>'приложение 3'!G147-'приложение 4'!F146</f>
        <v>0</v>
      </c>
      <c r="J146" s="164">
        <f>'приложение 3'!H147-'приложение 4'!G146</f>
        <v>0</v>
      </c>
      <c r="K146" s="164">
        <f>'приложение 3'!I147-'приложение 4'!H146</f>
        <v>0</v>
      </c>
    </row>
    <row r="147" spans="1:11" s="87" customFormat="1" ht="63" customHeight="1">
      <c r="A147" s="7" t="str">
        <f>'приложение 3'!A148</f>
        <v>Реализация программ формирования современной городской среды (в целях достижения значений дополнительного результата) (Закупка товаров, работ и услуг для обеспечения государственных (муниципальных) нужд)</v>
      </c>
      <c r="B147" s="20" t="s">
        <v>132</v>
      </c>
      <c r="C147" s="20" t="s">
        <v>134</v>
      </c>
      <c r="D147" s="20" t="s">
        <v>578</v>
      </c>
      <c r="E147" s="20" t="s">
        <v>148</v>
      </c>
      <c r="F147" s="92">
        <f>'приложение 3'!G148</f>
        <v>31532.8</v>
      </c>
      <c r="G147" s="92">
        <f>'приложение 3'!H148</f>
        <v>0</v>
      </c>
      <c r="H147" s="92">
        <f>'приложение 3'!I148</f>
        <v>0</v>
      </c>
      <c r="I147" s="164"/>
      <c r="J147" s="164"/>
      <c r="K147" s="164"/>
    </row>
    <row r="148" spans="1:11" s="1" customFormat="1" ht="33.75" customHeight="1">
      <c r="A148" s="7" t="s">
        <v>300</v>
      </c>
      <c r="B148" s="20" t="s">
        <v>132</v>
      </c>
      <c r="C148" s="20" t="s">
        <v>134</v>
      </c>
      <c r="D148" s="20" t="s">
        <v>301</v>
      </c>
      <c r="E148" s="20"/>
      <c r="F148" s="92">
        <f>F149</f>
        <v>7917.5</v>
      </c>
      <c r="G148" s="92">
        <f>G149</f>
        <v>5425.3</v>
      </c>
      <c r="H148" s="92">
        <f>H149</f>
        <v>5530.8</v>
      </c>
      <c r="I148" s="114">
        <f>'приложение 3'!G150-'приложение 4'!F148</f>
        <v>0</v>
      </c>
      <c r="J148" s="114">
        <f>'приложение 3'!H150-'приложение 4'!G148</f>
        <v>0</v>
      </c>
      <c r="K148" s="114">
        <f>'приложение 3'!I150-'приложение 4'!H148</f>
        <v>0</v>
      </c>
    </row>
    <row r="149" spans="1:11" s="1" customFormat="1" ht="48" customHeight="1">
      <c r="A149" s="7" t="s">
        <v>299</v>
      </c>
      <c r="B149" s="20" t="s">
        <v>132</v>
      </c>
      <c r="C149" s="20" t="s">
        <v>134</v>
      </c>
      <c r="D149" s="20" t="s">
        <v>303</v>
      </c>
      <c r="E149" s="20"/>
      <c r="F149" s="92">
        <f>F150+F151</f>
        <v>7917.5</v>
      </c>
      <c r="G149" s="92">
        <f>G150+G151</f>
        <v>5425.3</v>
      </c>
      <c r="H149" s="92">
        <f>H150+H151</f>
        <v>5530.8</v>
      </c>
      <c r="I149" s="114">
        <f>'приложение 3'!G151-'приложение 4'!F149</f>
        <v>0</v>
      </c>
      <c r="J149" s="114">
        <f>'приложение 3'!H151-'приложение 4'!G149</f>
        <v>0</v>
      </c>
      <c r="K149" s="114">
        <f>'приложение 3'!I151-'приложение 4'!H149</f>
        <v>0</v>
      </c>
    </row>
    <row r="150" spans="1:11" s="1" customFormat="1" ht="48" customHeight="1">
      <c r="A150" s="7" t="str">
        <f>'приложение 3'!A152</f>
        <v>Расходы на уличное освещение (закупка товаров, работ и услуг для обеспечения государственных (муниципальных) нужд) </v>
      </c>
      <c r="B150" s="20" t="s">
        <v>132</v>
      </c>
      <c r="C150" s="20" t="s">
        <v>134</v>
      </c>
      <c r="D150" s="20" t="s">
        <v>40</v>
      </c>
      <c r="E150" s="20" t="s">
        <v>148</v>
      </c>
      <c r="F150" s="92">
        <f>'приложение 3'!G152</f>
        <v>2500</v>
      </c>
      <c r="G150" s="92">
        <v>0</v>
      </c>
      <c r="H150" s="92">
        <v>0</v>
      </c>
      <c r="I150" s="114">
        <f>'приложение 3'!G152-'приложение 4'!F150</f>
        <v>0</v>
      </c>
      <c r="J150" s="114">
        <f>'приложение 3'!H152-'приложение 4'!G150</f>
        <v>0</v>
      </c>
      <c r="K150" s="114">
        <f>'приложение 3'!I152-'приложение 4'!H150</f>
        <v>0</v>
      </c>
    </row>
    <row r="151" spans="1:11" s="1" customFormat="1" ht="47.25" customHeight="1">
      <c r="A151" s="7" t="s">
        <v>379</v>
      </c>
      <c r="B151" s="20" t="s">
        <v>132</v>
      </c>
      <c r="C151" s="20" t="s">
        <v>134</v>
      </c>
      <c r="D151" s="20" t="s">
        <v>302</v>
      </c>
      <c r="E151" s="20" t="s">
        <v>148</v>
      </c>
      <c r="F151" s="92">
        <f>'приложение 3'!G153</f>
        <v>5417.5</v>
      </c>
      <c r="G151" s="92">
        <f>'приложение 3'!H153</f>
        <v>5425.3</v>
      </c>
      <c r="H151" s="92">
        <f>'приложение 3'!I153</f>
        <v>5530.8</v>
      </c>
      <c r="I151" s="114">
        <f>'приложение 3'!G153-'приложение 4'!F151</f>
        <v>0</v>
      </c>
      <c r="J151" s="114">
        <f>'приложение 3'!H153-'приложение 4'!G151</f>
        <v>0</v>
      </c>
      <c r="K151" s="114">
        <f>'приложение 3'!I153-'приложение 4'!H151</f>
        <v>0</v>
      </c>
    </row>
    <row r="152" spans="1:11" s="1" customFormat="1" ht="29.25" customHeight="1">
      <c r="A152" s="7" t="s">
        <v>304</v>
      </c>
      <c r="B152" s="20" t="s">
        <v>132</v>
      </c>
      <c r="C152" s="20" t="s">
        <v>134</v>
      </c>
      <c r="D152" s="20" t="s">
        <v>305</v>
      </c>
      <c r="E152" s="20"/>
      <c r="F152" s="92">
        <f aca="true" t="shared" si="10" ref="F152:H153">F153</f>
        <v>36610</v>
      </c>
      <c r="G152" s="92">
        <f t="shared" si="10"/>
        <v>17610</v>
      </c>
      <c r="H152" s="92">
        <f t="shared" si="10"/>
        <v>17610</v>
      </c>
      <c r="I152" s="114">
        <f>'приложение 3'!G154-'приложение 4'!F152</f>
        <v>0</v>
      </c>
      <c r="J152" s="114">
        <f>'приложение 3'!H154-'приложение 4'!G152</f>
        <v>0</v>
      </c>
      <c r="K152" s="114">
        <f>'приложение 3'!I154-'приложение 4'!H152</f>
        <v>0</v>
      </c>
    </row>
    <row r="153" spans="1:11" s="1" customFormat="1" ht="66.75" customHeight="1">
      <c r="A153" s="7" t="s">
        <v>254</v>
      </c>
      <c r="B153" s="20" t="s">
        <v>132</v>
      </c>
      <c r="C153" s="20" t="s">
        <v>134</v>
      </c>
      <c r="D153" s="20" t="s">
        <v>306</v>
      </c>
      <c r="E153" s="20"/>
      <c r="F153" s="92">
        <f t="shared" si="10"/>
        <v>36610</v>
      </c>
      <c r="G153" s="92">
        <f t="shared" si="10"/>
        <v>17610</v>
      </c>
      <c r="H153" s="92">
        <f t="shared" si="10"/>
        <v>17610</v>
      </c>
      <c r="I153" s="114">
        <f>'приложение 3'!G155-'приложение 4'!F153</f>
        <v>0</v>
      </c>
      <c r="J153" s="114">
        <f>'приложение 3'!H155-'приложение 4'!G153</f>
        <v>0</v>
      </c>
      <c r="K153" s="114">
        <f>'приложение 3'!I155-'приложение 4'!H153</f>
        <v>0</v>
      </c>
    </row>
    <row r="154" spans="1:11" s="1" customFormat="1" ht="30.75" customHeight="1">
      <c r="A154" s="7" t="s">
        <v>307</v>
      </c>
      <c r="B154" s="20" t="s">
        <v>132</v>
      </c>
      <c r="C154" s="20" t="s">
        <v>134</v>
      </c>
      <c r="D154" s="20" t="s">
        <v>308</v>
      </c>
      <c r="E154" s="20" t="s">
        <v>151</v>
      </c>
      <c r="F154" s="92">
        <f>'приложение 3'!G156</f>
        <v>36610</v>
      </c>
      <c r="G154" s="92">
        <f>'приложение 3'!H156</f>
        <v>17610</v>
      </c>
      <c r="H154" s="92">
        <f>'приложение 3'!I156</f>
        <v>17610</v>
      </c>
      <c r="I154" s="114">
        <f>'приложение 3'!G156-'приложение 4'!F154</f>
        <v>0</v>
      </c>
      <c r="J154" s="114">
        <f>'приложение 3'!H156-'приложение 4'!G154</f>
        <v>0</v>
      </c>
      <c r="K154" s="114">
        <f>'приложение 3'!I156-'приложение 4'!H154</f>
        <v>0</v>
      </c>
    </row>
    <row r="155" spans="1:11" s="1" customFormat="1" ht="27.75" customHeight="1">
      <c r="A155" s="7" t="s">
        <v>154</v>
      </c>
      <c r="B155" s="20" t="s">
        <v>132</v>
      </c>
      <c r="C155" s="20" t="s">
        <v>132</v>
      </c>
      <c r="D155" s="20"/>
      <c r="E155" s="20"/>
      <c r="F155" s="92">
        <f aca="true" t="shared" si="11" ref="F155:H156">F156</f>
        <v>57833.58699999999</v>
      </c>
      <c r="G155" s="92">
        <f t="shared" si="11"/>
        <v>4839.8</v>
      </c>
      <c r="H155" s="92">
        <f t="shared" si="11"/>
        <v>5470.8</v>
      </c>
      <c r="I155" s="114">
        <f>'приложение 3'!G157-'приложение 4'!F155</f>
        <v>0</v>
      </c>
      <c r="J155" s="114">
        <f>'приложение 3'!H157-'приложение 4'!G155</f>
        <v>0</v>
      </c>
      <c r="K155" s="114">
        <f>'приложение 3'!I157-'приложение 4'!H155</f>
        <v>0</v>
      </c>
    </row>
    <row r="156" spans="1:11" s="1" customFormat="1" ht="43.5" customHeight="1">
      <c r="A156" s="7" t="s">
        <v>264</v>
      </c>
      <c r="B156" s="20" t="s">
        <v>132</v>
      </c>
      <c r="C156" s="20" t="s">
        <v>132</v>
      </c>
      <c r="D156" s="20" t="s">
        <v>266</v>
      </c>
      <c r="E156" s="20"/>
      <c r="F156" s="92">
        <f t="shared" si="11"/>
        <v>57833.58699999999</v>
      </c>
      <c r="G156" s="92">
        <f t="shared" si="11"/>
        <v>4839.8</v>
      </c>
      <c r="H156" s="92">
        <f t="shared" si="11"/>
        <v>5470.8</v>
      </c>
      <c r="I156" s="114">
        <f>'приложение 3'!G158-'приложение 4'!F156</f>
        <v>0</v>
      </c>
      <c r="J156" s="114">
        <f>'приложение 3'!H158-'приложение 4'!G156</f>
        <v>0</v>
      </c>
      <c r="K156" s="114">
        <f>'приложение 3'!I158-'приложение 4'!H156</f>
        <v>0</v>
      </c>
    </row>
    <row r="157" spans="1:11" s="1" customFormat="1" ht="44.25" customHeight="1">
      <c r="A157" s="7" t="s">
        <v>283</v>
      </c>
      <c r="B157" s="20" t="s">
        <v>132</v>
      </c>
      <c r="C157" s="20" t="s">
        <v>132</v>
      </c>
      <c r="D157" s="20" t="s">
        <v>284</v>
      </c>
      <c r="E157" s="20"/>
      <c r="F157" s="92">
        <f>F158+F168+F166</f>
        <v>57833.58699999999</v>
      </c>
      <c r="G157" s="92">
        <f>G158+G168+G166</f>
        <v>4839.8</v>
      </c>
      <c r="H157" s="92">
        <f>H158+H168+H166</f>
        <v>5470.8</v>
      </c>
      <c r="I157" s="114">
        <f>'приложение 3'!G159-'приложение 4'!F157</f>
        <v>0</v>
      </c>
      <c r="J157" s="114">
        <f>'приложение 3'!H159-'приложение 4'!G157</f>
        <v>0</v>
      </c>
      <c r="K157" s="114">
        <f>'приложение 3'!I159-'приложение 4'!H157</f>
        <v>0</v>
      </c>
    </row>
    <row r="158" spans="1:11" s="1" customFormat="1" ht="45.75" customHeight="1">
      <c r="A158" s="7" t="s">
        <v>309</v>
      </c>
      <c r="B158" s="20" t="s">
        <v>132</v>
      </c>
      <c r="C158" s="20" t="s">
        <v>132</v>
      </c>
      <c r="D158" s="20" t="s">
        <v>310</v>
      </c>
      <c r="E158" s="20"/>
      <c r="F158" s="92">
        <f>F159+F160+F161+F162+F163+F164+F165</f>
        <v>19121.7</v>
      </c>
      <c r="G158" s="92">
        <f>G159+G160+G161+G162+G163+G164</f>
        <v>4839.8</v>
      </c>
      <c r="H158" s="92">
        <f>H159+H160+H161+H162+H163+H164</f>
        <v>5470.8</v>
      </c>
      <c r="I158" s="114">
        <f>'приложение 3'!G160-'приложение 4'!F158</f>
        <v>0</v>
      </c>
      <c r="J158" s="114">
        <f>'приложение 3'!H160-'приложение 4'!G158</f>
        <v>0</v>
      </c>
      <c r="K158" s="114">
        <f>'приложение 3'!I160-'приложение 4'!H158</f>
        <v>0</v>
      </c>
    </row>
    <row r="159" spans="1:11" s="1" customFormat="1" ht="51.75" customHeight="1">
      <c r="A159" s="7" t="s">
        <v>377</v>
      </c>
      <c r="B159" s="20" t="s">
        <v>132</v>
      </c>
      <c r="C159" s="20" t="s">
        <v>132</v>
      </c>
      <c r="D159" s="20" t="s">
        <v>311</v>
      </c>
      <c r="E159" s="20" t="s">
        <v>149</v>
      </c>
      <c r="F159" s="92">
        <f>'приложение 3'!G161</f>
        <v>233.09999999999997</v>
      </c>
      <c r="G159" s="92">
        <f>'приложение 3'!H161</f>
        <v>4839.8</v>
      </c>
      <c r="H159" s="92">
        <f>'приложение 3'!I161</f>
        <v>5470.8</v>
      </c>
      <c r="I159" s="114">
        <f>'приложение 3'!G161-'приложение 4'!F159</f>
        <v>0</v>
      </c>
      <c r="J159" s="114">
        <f>'приложение 3'!H161-'приложение 4'!G159</f>
        <v>0</v>
      </c>
      <c r="K159" s="114">
        <f>'приложение 3'!I161-'приложение 4'!H159</f>
        <v>0</v>
      </c>
    </row>
    <row r="160" spans="1:11" s="1" customFormat="1" ht="57" customHeight="1" hidden="1">
      <c r="A160" s="7" t="str">
        <f>'приложение 3'!A162</f>
        <v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v>
      </c>
      <c r="B160" s="20" t="s">
        <v>132</v>
      </c>
      <c r="C160" s="20" t="s">
        <v>132</v>
      </c>
      <c r="D160" s="20" t="s">
        <v>576</v>
      </c>
      <c r="E160" s="20" t="s">
        <v>149</v>
      </c>
      <c r="F160" s="92">
        <f>'приложение 3'!G162</f>
        <v>0</v>
      </c>
      <c r="G160" s="92">
        <f>'приложение 3'!H162</f>
        <v>0</v>
      </c>
      <c r="H160" s="92">
        <f>'приложение 3'!I162</f>
        <v>0</v>
      </c>
      <c r="I160" s="114"/>
      <c r="J160" s="114"/>
      <c r="K160" s="114"/>
    </row>
    <row r="161" spans="1:11" s="1" customFormat="1" ht="70.5" customHeight="1" hidden="1">
      <c r="A161" s="7" t="str">
        <f>'приложение 3'!A163</f>
        <v>Иные межбюджетные трансферты на поощрение муниципальных образований Воронежской области за наращивание налогового (экономического) потенциала (закупка товаров, работ и услуг для обеспечения государственных (муниципальных) нужд)</v>
      </c>
      <c r="B161" s="20" t="s">
        <v>132</v>
      </c>
      <c r="C161" s="20" t="s">
        <v>132</v>
      </c>
      <c r="D161" s="20" t="s">
        <v>571</v>
      </c>
      <c r="E161" s="20" t="s">
        <v>149</v>
      </c>
      <c r="F161" s="92">
        <f>'приложение 3'!G163</f>
        <v>0</v>
      </c>
      <c r="G161" s="92">
        <f>'приложение 3'!H163</f>
        <v>0</v>
      </c>
      <c r="H161" s="92">
        <f>'приложение 3'!I163</f>
        <v>0</v>
      </c>
      <c r="I161" s="114"/>
      <c r="J161" s="114"/>
      <c r="K161" s="114"/>
    </row>
    <row r="162" spans="1:11" s="1" customFormat="1" ht="70.5" customHeight="1" hidden="1">
      <c r="A162" s="7" t="str">
        <f>'приложение 3'!A164</f>
        <v>Иные межбюджетные трансферты на поощрение муниципальных образований Воронежской области за достижение наилучших значений региональных показателей эффективности развития муниципальных образований Воронежской области</v>
      </c>
      <c r="B162" s="20" t="s">
        <v>132</v>
      </c>
      <c r="C162" s="20" t="s">
        <v>132</v>
      </c>
      <c r="D162" s="20" t="s">
        <v>89</v>
      </c>
      <c r="E162" s="20" t="s">
        <v>149</v>
      </c>
      <c r="F162" s="92">
        <f>'приложение 3'!G164</f>
        <v>0</v>
      </c>
      <c r="G162" s="92">
        <f>'приложение 3'!H164</f>
        <v>0</v>
      </c>
      <c r="H162" s="92">
        <f>'приложение 3'!I164</f>
        <v>0</v>
      </c>
      <c r="I162" s="114">
        <f>'приложение 3'!G164-'приложение 4'!F162</f>
        <v>0</v>
      </c>
      <c r="J162" s="114">
        <f>'приложение 3'!H164-'приложение 4'!G162</f>
        <v>0</v>
      </c>
      <c r="K162" s="114">
        <f>'приложение 3'!I164-'приложение 4'!H162</f>
        <v>0</v>
      </c>
    </row>
    <row r="163" spans="1:11" s="1" customFormat="1" ht="59.25" customHeight="1" hidden="1">
      <c r="A163" s="7" t="str">
        <f>'приложение 3'!A165</f>
        <v>Обеспечение комплексного развития сельских территорий (Закупка товаров, работ и услуг для обеспечения государственных (муниципальных) нужд)</v>
      </c>
      <c r="B163" s="20" t="s">
        <v>132</v>
      </c>
      <c r="C163" s="20" t="s">
        <v>132</v>
      </c>
      <c r="D163" s="20" t="s">
        <v>77</v>
      </c>
      <c r="E163" s="20" t="s">
        <v>149</v>
      </c>
      <c r="F163" s="92">
        <f>'приложение 3'!G165</f>
        <v>0</v>
      </c>
      <c r="G163" s="92">
        <f>'приложение 3'!H165</f>
        <v>0</v>
      </c>
      <c r="H163" s="92">
        <f>'приложение 3'!I165</f>
        <v>0</v>
      </c>
      <c r="I163" s="114">
        <f>'приложение 3'!G165-'приложение 4'!F163</f>
        <v>0</v>
      </c>
      <c r="J163" s="114">
        <f>'приложение 3'!H165-'приложение 4'!G163</f>
        <v>0</v>
      </c>
      <c r="K163" s="114">
        <f>'приложение 3'!I165-'приложение 4'!H163</f>
        <v>0</v>
      </c>
    </row>
    <row r="164" spans="1:11" s="1" customFormat="1" ht="53.25" customHeight="1" hidden="1">
      <c r="A164" s="7" t="str">
        <f>'приложение 3'!A166</f>
        <v>Обеспечение комплексного развития сельских территорий (капитальные вложения в объекты недвижимого имущества государственной (муниципальной) собственности)</v>
      </c>
      <c r="B164" s="20" t="s">
        <v>132</v>
      </c>
      <c r="C164" s="20" t="s">
        <v>132</v>
      </c>
      <c r="D164" s="20" t="s">
        <v>77</v>
      </c>
      <c r="E164" s="20" t="s">
        <v>138</v>
      </c>
      <c r="F164" s="92">
        <f>'приложение 3'!G166</f>
        <v>0</v>
      </c>
      <c r="G164" s="92">
        <f>'приложение 3'!H166</f>
        <v>0</v>
      </c>
      <c r="H164" s="92">
        <f>'приложение 3'!I166</f>
        <v>0</v>
      </c>
      <c r="I164" s="114">
        <f>'приложение 3'!G166-'приложение 4'!F164</f>
        <v>0</v>
      </c>
      <c r="J164" s="114">
        <f>'приложение 3'!H166-'приложение 4'!G164</f>
        <v>0</v>
      </c>
      <c r="K164" s="114">
        <f>'приложение 3'!I166-'приложение 4'!H164</f>
        <v>0</v>
      </c>
    </row>
    <row r="165" spans="1:11" s="1" customFormat="1" ht="75.75" customHeight="1">
      <c r="A165" s="7" t="str">
        <f>'приложение 3'!A167</f>
        <v>Создание объектов социального и производственного комплексов в т.ч.объектов общегражданского назначения, жилья, инфраструктуры (капитальные вложения в объекты недвижимого имущества государственной (муниципальной) собственности)</v>
      </c>
      <c r="B165" s="20" t="s">
        <v>132</v>
      </c>
      <c r="C165" s="20" t="s">
        <v>132</v>
      </c>
      <c r="D165" s="20" t="s">
        <v>544</v>
      </c>
      <c r="E165" s="20" t="s">
        <v>149</v>
      </c>
      <c r="F165" s="92">
        <f>'приложение 3'!G167</f>
        <v>18888.600000000002</v>
      </c>
      <c r="G165" s="92">
        <f>'приложение 3'!H170</f>
        <v>0</v>
      </c>
      <c r="H165" s="92">
        <f>'приложение 3'!I170</f>
        <v>0</v>
      </c>
      <c r="I165" s="114"/>
      <c r="J165" s="114"/>
      <c r="K165" s="114"/>
    </row>
    <row r="166" spans="1:11" s="1" customFormat="1" ht="37.5" customHeight="1">
      <c r="A166" s="162" t="str">
        <f>'приложение 3'!A168</f>
        <v>Основное мероприятие "Формирование современной городской среды"</v>
      </c>
      <c r="B166" s="20" t="s">
        <v>132</v>
      </c>
      <c r="C166" s="20" t="s">
        <v>132</v>
      </c>
      <c r="D166" s="20" t="s">
        <v>505</v>
      </c>
      <c r="E166" s="20"/>
      <c r="F166" s="92">
        <f>F167</f>
        <v>7308.74</v>
      </c>
      <c r="G166" s="92">
        <f>'приложение 3'!H168</f>
        <v>0</v>
      </c>
      <c r="H166" s="92">
        <f>'приложение 3'!I168</f>
        <v>0</v>
      </c>
      <c r="I166" s="114"/>
      <c r="J166" s="114"/>
      <c r="K166" s="114"/>
    </row>
    <row r="167" spans="1:11" s="1" customFormat="1" ht="70.5" customHeight="1">
      <c r="A167" s="7" t="str">
        <f>'приложение 3'!A166</f>
        <v>Обеспечение комплексного развития сельских территорий (капитальные вложения в объекты недвижимого имущества государственной (муниципальной) собственности)</v>
      </c>
      <c r="B167" s="20" t="s">
        <v>132</v>
      </c>
      <c r="C167" s="20" t="s">
        <v>132</v>
      </c>
      <c r="D167" s="20" t="s">
        <v>588</v>
      </c>
      <c r="E167" s="20" t="s">
        <v>148</v>
      </c>
      <c r="F167" s="92">
        <f>'приложение 3'!G170</f>
        <v>7308.74</v>
      </c>
      <c r="G167" s="92">
        <f>'приложение 3'!H166</f>
        <v>0</v>
      </c>
      <c r="H167" s="92">
        <f>'приложение 3'!I166</f>
        <v>0</v>
      </c>
      <c r="I167" s="114"/>
      <c r="J167" s="114"/>
      <c r="K167" s="114"/>
    </row>
    <row r="168" spans="1:11" s="1" customFormat="1" ht="48" customHeight="1">
      <c r="A168" s="7" t="s">
        <v>21</v>
      </c>
      <c r="B168" s="20" t="s">
        <v>132</v>
      </c>
      <c r="C168" s="20" t="s">
        <v>132</v>
      </c>
      <c r="D168" s="20" t="s">
        <v>22</v>
      </c>
      <c r="E168" s="20"/>
      <c r="F168" s="92">
        <f>F169+F170+F173+F172+F171</f>
        <v>31403.146999999997</v>
      </c>
      <c r="G168" s="92">
        <f>G169+G170+G173</f>
        <v>0</v>
      </c>
      <c r="H168" s="92">
        <f>H169+H170+H173</f>
        <v>0</v>
      </c>
      <c r="I168" s="114"/>
      <c r="J168" s="114"/>
      <c r="K168" s="114"/>
    </row>
    <row r="169" spans="1:11" s="1" customFormat="1" ht="73.5" customHeight="1">
      <c r="A169" s="162" t="str">
        <f>A170</f>
        <v>Реализация проектов создания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госуд-х (муниципальных) нужд)</v>
      </c>
      <c r="B169" s="20" t="s">
        <v>132</v>
      </c>
      <c r="C169" s="20" t="s">
        <v>132</v>
      </c>
      <c r="D169" s="20" t="s">
        <v>564</v>
      </c>
      <c r="E169" s="20" t="s">
        <v>148</v>
      </c>
      <c r="F169" s="92">
        <f>'приложение 3'!G172</f>
        <v>0</v>
      </c>
      <c r="G169" s="92">
        <f>'приложение 3'!H172</f>
        <v>0</v>
      </c>
      <c r="H169" s="92">
        <f>'приложение 3'!I172</f>
        <v>0</v>
      </c>
      <c r="I169" s="114"/>
      <c r="J169" s="114"/>
      <c r="K169" s="114"/>
    </row>
    <row r="170" spans="1:11" s="1" customFormat="1" ht="73.5" customHeight="1">
      <c r="A170" s="162" t="str">
        <f>'приложение 3'!A173</f>
        <v>Реализация проектов создания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госуд-х (муниципальных) нужд)</v>
      </c>
      <c r="B170" s="20" t="s">
        <v>132</v>
      </c>
      <c r="C170" s="20" t="s">
        <v>132</v>
      </c>
      <c r="D170" s="20" t="s">
        <v>563</v>
      </c>
      <c r="E170" s="20" t="s">
        <v>148</v>
      </c>
      <c r="F170" s="92">
        <f>'приложение 3'!G173</f>
        <v>2212.1</v>
      </c>
      <c r="G170" s="92">
        <f>'приложение 3'!H173</f>
        <v>0</v>
      </c>
      <c r="H170" s="92">
        <f>'приложение 3'!I173</f>
        <v>0</v>
      </c>
      <c r="I170" s="114"/>
      <c r="J170" s="114"/>
      <c r="K170" s="114"/>
    </row>
    <row r="171" spans="1:11" s="1" customFormat="1" ht="73.5" customHeight="1">
      <c r="A171" s="162" t="str">
        <f>'приложение 3'!A174</f>
        <v>Реализация программ формирования современной городской среды (капитальные вложения в объекты недвижимого имущества государственной (муниципальной) собственности)</v>
      </c>
      <c r="B171" s="20" t="s">
        <v>132</v>
      </c>
      <c r="C171" s="20" t="s">
        <v>132</v>
      </c>
      <c r="D171" s="20" t="s">
        <v>20</v>
      </c>
      <c r="E171" s="20" t="s">
        <v>149</v>
      </c>
      <c r="F171" s="92">
        <f>'приложение 3'!G174</f>
        <v>0.1000000000003638</v>
      </c>
      <c r="G171" s="92">
        <f>'приложение 3'!H174</f>
        <v>0</v>
      </c>
      <c r="H171" s="92">
        <f>'приложение 3'!I174</f>
        <v>0</v>
      </c>
      <c r="I171" s="114"/>
      <c r="J171" s="114"/>
      <c r="K171" s="114"/>
    </row>
    <row r="172" spans="1:11" s="1" customFormat="1" ht="73.5" customHeight="1">
      <c r="A172" s="162" t="str">
        <f>'приложение 3'!A175</f>
        <v>Реализация программ формирования современной городской среды (в целях достижения значений дополнительного результата) (капитальные вложения в объекты недвижимого имущества государственной (муниципальной) собственности)</v>
      </c>
      <c r="B172" s="20" t="s">
        <v>132</v>
      </c>
      <c r="C172" s="20" t="s">
        <v>132</v>
      </c>
      <c r="D172" s="20" t="s">
        <v>578</v>
      </c>
      <c r="E172" s="20" t="s">
        <v>149</v>
      </c>
      <c r="F172" s="92">
        <f>'приложение 3'!G175</f>
        <v>29169</v>
      </c>
      <c r="G172" s="92">
        <f>'приложение 3'!H175</f>
        <v>0</v>
      </c>
      <c r="H172" s="92">
        <f>'приложение 3'!I175</f>
        <v>0</v>
      </c>
      <c r="I172" s="114"/>
      <c r="J172" s="114"/>
      <c r="K172" s="114"/>
    </row>
    <row r="173" spans="1:11" s="1" customFormat="1" ht="90" customHeight="1">
      <c r="A173" s="7" t="str">
        <f>'приложение 3'!A176</f>
        <v>Расходы по реализации мероприятий по повышению уровня информирования граждан о проведении голосования по отбору общественных территорий, подлежащих благоустройству в рамках реализации муниципальных программ формирования современной городской среды (закупка товаров, работ и услуг для обеспечения госуд-х (муниципальных) нужд)</v>
      </c>
      <c r="B173" s="20" t="s">
        <v>132</v>
      </c>
      <c r="C173" s="20" t="s">
        <v>132</v>
      </c>
      <c r="D173" s="20" t="s">
        <v>565</v>
      </c>
      <c r="E173" s="20" t="s">
        <v>148</v>
      </c>
      <c r="F173" s="92">
        <f>'приложение 3'!G176</f>
        <v>21.947</v>
      </c>
      <c r="G173" s="92">
        <f>'приложение 3'!H176</f>
        <v>0</v>
      </c>
      <c r="H173" s="92">
        <f>'приложение 3'!I176</f>
        <v>0</v>
      </c>
      <c r="I173" s="114"/>
      <c r="J173" s="114"/>
      <c r="K173" s="114"/>
    </row>
    <row r="174" spans="1:11" s="1" customFormat="1" ht="70.5" customHeight="1" hidden="1">
      <c r="A174" s="7" t="str">
        <f>'приложение 3'!A169</f>
        <v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(Закупка товаров, работ и услуг для обеспечения государственных (муниципальных) нужд</v>
      </c>
      <c r="B174" s="20" t="s">
        <v>132</v>
      </c>
      <c r="C174" s="20" t="s">
        <v>132</v>
      </c>
      <c r="D174" s="20" t="s">
        <v>582</v>
      </c>
      <c r="E174" s="20" t="s">
        <v>148</v>
      </c>
      <c r="F174" s="92">
        <f>'приложение 3'!G169</f>
        <v>0</v>
      </c>
      <c r="G174" s="92">
        <f>'приложение 3'!H169</f>
        <v>0</v>
      </c>
      <c r="H174" s="92">
        <f>'приложение 3'!I169</f>
        <v>0</v>
      </c>
      <c r="I174" s="114"/>
      <c r="J174" s="114"/>
      <c r="K174" s="114"/>
    </row>
    <row r="175" spans="1:11" s="1" customFormat="1" ht="18.75" customHeight="1">
      <c r="A175" s="7" t="s">
        <v>170</v>
      </c>
      <c r="B175" s="20" t="s">
        <v>156</v>
      </c>
      <c r="C175" s="20"/>
      <c r="D175" s="20"/>
      <c r="E175" s="20"/>
      <c r="F175" s="92">
        <f>F176+F181</f>
        <v>8011.26</v>
      </c>
      <c r="G175" s="92">
        <f>G176+G181</f>
        <v>5142.9</v>
      </c>
      <c r="H175" s="92">
        <f>H176+H181</f>
        <v>5157.5</v>
      </c>
      <c r="I175" s="114">
        <f>'приложение 3'!G177-'приложение 4'!F175</f>
        <v>0</v>
      </c>
      <c r="J175" s="114">
        <f>'приложение 3'!H177-'приложение 4'!G175</f>
        <v>0</v>
      </c>
      <c r="K175" s="114">
        <f>'приложение 3'!I177-'приложение 4'!H175</f>
        <v>0</v>
      </c>
    </row>
    <row r="176" spans="1:11" s="1" customFormat="1" ht="24.75" customHeight="1">
      <c r="A176" s="7" t="s">
        <v>155</v>
      </c>
      <c r="B176" s="20" t="s">
        <v>156</v>
      </c>
      <c r="C176" s="20" t="s">
        <v>129</v>
      </c>
      <c r="D176" s="20"/>
      <c r="E176" s="20"/>
      <c r="F176" s="92">
        <f>F177</f>
        <v>5777.3</v>
      </c>
      <c r="G176" s="92">
        <f aca="true" t="shared" si="12" ref="G176:H179">G177</f>
        <v>5142.9</v>
      </c>
      <c r="H176" s="92">
        <f t="shared" si="12"/>
        <v>5157.5</v>
      </c>
      <c r="I176" s="114">
        <f>'приложение 3'!G178-'приложение 4'!F176</f>
        <v>0</v>
      </c>
      <c r="J176" s="114">
        <f>'приложение 3'!H178-'приложение 4'!G176</f>
        <v>0</v>
      </c>
      <c r="K176" s="114">
        <f>'приложение 3'!I178-'приложение 4'!H176</f>
        <v>0</v>
      </c>
    </row>
    <row r="177" spans="1:11" s="1" customFormat="1" ht="57" customHeight="1">
      <c r="A177" s="7" t="s">
        <v>312</v>
      </c>
      <c r="B177" s="20" t="s">
        <v>156</v>
      </c>
      <c r="C177" s="20" t="s">
        <v>129</v>
      </c>
      <c r="D177" s="20" t="s">
        <v>239</v>
      </c>
      <c r="E177" s="20"/>
      <c r="F177" s="92">
        <f>F178</f>
        <v>5777.3</v>
      </c>
      <c r="G177" s="92">
        <f t="shared" si="12"/>
        <v>5142.9</v>
      </c>
      <c r="H177" s="92">
        <f t="shared" si="12"/>
        <v>5157.5</v>
      </c>
      <c r="I177" s="114">
        <f>'приложение 3'!G179-'приложение 4'!F177</f>
        <v>0</v>
      </c>
      <c r="J177" s="114">
        <f>'приложение 3'!H179-'приложение 4'!G177</f>
        <v>0</v>
      </c>
      <c r="K177" s="114">
        <f>'приложение 3'!I179-'приложение 4'!H177</f>
        <v>0</v>
      </c>
    </row>
    <row r="178" spans="1:11" s="1" customFormat="1" ht="24.75" customHeight="1">
      <c r="A178" s="7" t="s">
        <v>260</v>
      </c>
      <c r="B178" s="20" t="s">
        <v>156</v>
      </c>
      <c r="C178" s="20" t="s">
        <v>129</v>
      </c>
      <c r="D178" s="20" t="s">
        <v>259</v>
      </c>
      <c r="E178" s="20"/>
      <c r="F178" s="92">
        <f>F179</f>
        <v>5777.3</v>
      </c>
      <c r="G178" s="92">
        <f t="shared" si="12"/>
        <v>5142.9</v>
      </c>
      <c r="H178" s="92">
        <f t="shared" si="12"/>
        <v>5157.5</v>
      </c>
      <c r="I178" s="114">
        <f>'приложение 3'!G180-'приложение 4'!F178</f>
        <v>0</v>
      </c>
      <c r="J178" s="114">
        <f>'приложение 3'!H180-'приложение 4'!G178</f>
        <v>0</v>
      </c>
      <c r="K178" s="114">
        <f>'приложение 3'!I180-'приложение 4'!H178</f>
        <v>0</v>
      </c>
    </row>
    <row r="179" spans="1:11" s="1" customFormat="1" ht="29.25" customHeight="1">
      <c r="A179" s="7" t="s">
        <v>314</v>
      </c>
      <c r="B179" s="20" t="s">
        <v>156</v>
      </c>
      <c r="C179" s="20" t="s">
        <v>129</v>
      </c>
      <c r="D179" s="20" t="s">
        <v>315</v>
      </c>
      <c r="E179" s="20"/>
      <c r="F179" s="92">
        <f>F180</f>
        <v>5777.3</v>
      </c>
      <c r="G179" s="92">
        <f t="shared" si="12"/>
        <v>5142.9</v>
      </c>
      <c r="H179" s="92">
        <f t="shared" si="12"/>
        <v>5157.5</v>
      </c>
      <c r="I179" s="114">
        <f>'приложение 3'!G181-'приложение 4'!F179</f>
        <v>0</v>
      </c>
      <c r="J179" s="114">
        <f>'приложение 3'!H181-'приложение 4'!G179</f>
        <v>0</v>
      </c>
      <c r="K179" s="114">
        <f>'приложение 3'!I181-'приложение 4'!H179</f>
        <v>0</v>
      </c>
    </row>
    <row r="180" spans="1:11" s="1" customFormat="1" ht="67.5" customHeight="1">
      <c r="A180" s="7" t="str">
        <f>'приложение 3'!A182</f>
        <v>Иные межбюджетные трансферты бюджету Бобровского муниципального района   на осуществление части полномочий по решению вопросов местного значения в соответствии с заключенным соглашением (Межбюджетные трансферты)</v>
      </c>
      <c r="B180" s="20" t="s">
        <v>156</v>
      </c>
      <c r="C180" s="20" t="s">
        <v>129</v>
      </c>
      <c r="D180" s="20" t="s">
        <v>313</v>
      </c>
      <c r="E180" s="20" t="s">
        <v>138</v>
      </c>
      <c r="F180" s="92">
        <f>'приложение 3'!G182</f>
        <v>5777.3</v>
      </c>
      <c r="G180" s="92">
        <f>'приложение 3'!H182</f>
        <v>5142.9</v>
      </c>
      <c r="H180" s="92">
        <f>'приложение 3'!I182</f>
        <v>5157.5</v>
      </c>
      <c r="I180" s="114">
        <f>'приложение 3'!G182-'приложение 4'!F180</f>
        <v>0</v>
      </c>
      <c r="J180" s="114">
        <f>'приложение 3'!H182-'приложение 4'!G180</f>
        <v>0</v>
      </c>
      <c r="K180" s="114">
        <f>'приложение 3'!I182-'приложение 4'!H180</f>
        <v>0</v>
      </c>
    </row>
    <row r="181" spans="1:11" s="1" customFormat="1" ht="24.75" customHeight="1">
      <c r="A181" s="7" t="s">
        <v>316</v>
      </c>
      <c r="B181" s="20" t="s">
        <v>156</v>
      </c>
      <c r="C181" s="20" t="s">
        <v>130</v>
      </c>
      <c r="D181" s="20"/>
      <c r="E181" s="20"/>
      <c r="F181" s="92">
        <f>F182</f>
        <v>2233.96</v>
      </c>
      <c r="G181" s="92">
        <f aca="true" t="shared" si="13" ref="G181:H184">G182</f>
        <v>0</v>
      </c>
      <c r="H181" s="92">
        <f t="shared" si="13"/>
        <v>0</v>
      </c>
      <c r="I181" s="114">
        <f>'приложение 3'!G183-'приложение 4'!F181</f>
        <v>0</v>
      </c>
      <c r="J181" s="114">
        <f>'приложение 3'!H183-'приложение 4'!G181</f>
        <v>0</v>
      </c>
      <c r="K181" s="114">
        <f>'приложение 3'!I183-'приложение 4'!H181</f>
        <v>0</v>
      </c>
    </row>
    <row r="182" spans="1:11" s="1" customFormat="1" ht="59.25" customHeight="1">
      <c r="A182" s="7" t="s">
        <v>312</v>
      </c>
      <c r="B182" s="20" t="s">
        <v>156</v>
      </c>
      <c r="C182" s="20" t="s">
        <v>130</v>
      </c>
      <c r="D182" s="20" t="s">
        <v>239</v>
      </c>
      <c r="E182" s="20"/>
      <c r="F182" s="92">
        <f>F183</f>
        <v>2233.96</v>
      </c>
      <c r="G182" s="92">
        <f t="shared" si="13"/>
        <v>0</v>
      </c>
      <c r="H182" s="92">
        <f t="shared" si="13"/>
        <v>0</v>
      </c>
      <c r="I182" s="114">
        <f>'приложение 3'!G184-'приложение 4'!F182</f>
        <v>0</v>
      </c>
      <c r="J182" s="114">
        <f>'приложение 3'!H184-'приложение 4'!G182</f>
        <v>0</v>
      </c>
      <c r="K182" s="114">
        <f>'приложение 3'!I184-'приложение 4'!H182</f>
        <v>0</v>
      </c>
    </row>
    <row r="183" spans="1:11" s="1" customFormat="1" ht="24.75" customHeight="1">
      <c r="A183" s="7" t="s">
        <v>260</v>
      </c>
      <c r="B183" s="20" t="s">
        <v>156</v>
      </c>
      <c r="C183" s="20" t="s">
        <v>130</v>
      </c>
      <c r="D183" s="20" t="s">
        <v>259</v>
      </c>
      <c r="E183" s="20"/>
      <c r="F183" s="92">
        <f>F184</f>
        <v>2233.96</v>
      </c>
      <c r="G183" s="92">
        <f t="shared" si="13"/>
        <v>0</v>
      </c>
      <c r="H183" s="92">
        <f t="shared" si="13"/>
        <v>0</v>
      </c>
      <c r="I183" s="114">
        <f>'приложение 3'!G185-'приложение 4'!F183</f>
        <v>0</v>
      </c>
      <c r="J183" s="114">
        <f>'приложение 3'!H185-'приложение 4'!G183</f>
        <v>0</v>
      </c>
      <c r="K183" s="114">
        <f>'приложение 3'!I185-'приложение 4'!H183</f>
        <v>0</v>
      </c>
    </row>
    <row r="184" spans="1:11" s="1" customFormat="1" ht="77.25" customHeight="1">
      <c r="A184" s="7" t="s">
        <v>254</v>
      </c>
      <c r="B184" s="20" t="s">
        <v>156</v>
      </c>
      <c r="C184" s="20" t="s">
        <v>130</v>
      </c>
      <c r="D184" s="20" t="s">
        <v>317</v>
      </c>
      <c r="E184" s="20"/>
      <c r="F184" s="92">
        <f>F185</f>
        <v>2233.96</v>
      </c>
      <c r="G184" s="92">
        <f t="shared" si="13"/>
        <v>0</v>
      </c>
      <c r="H184" s="92">
        <f t="shared" si="13"/>
        <v>0</v>
      </c>
      <c r="I184" s="114">
        <f>'приложение 3'!G186-'приложение 4'!F184</f>
        <v>0</v>
      </c>
      <c r="J184" s="114">
        <f>'приложение 3'!H186-'приложение 4'!G184</f>
        <v>0</v>
      </c>
      <c r="K184" s="114">
        <f>'приложение 3'!I186-'приложение 4'!H184</f>
        <v>0</v>
      </c>
    </row>
    <row r="185" spans="1:11" s="1" customFormat="1" ht="43.5" customHeight="1">
      <c r="A185" s="7" t="str">
        <f>'приложение 3'!A187</f>
        <v>Выполнение других расходных обязательств (капитальные вложения в объекты недвижимого имущества государственной (муниципальной) собственности)</v>
      </c>
      <c r="B185" s="20" t="s">
        <v>156</v>
      </c>
      <c r="C185" s="20" t="s">
        <v>130</v>
      </c>
      <c r="D185" s="20" t="s">
        <v>318</v>
      </c>
      <c r="E185" s="20" t="s">
        <v>149</v>
      </c>
      <c r="F185" s="92">
        <f>'приложение 3'!G187</f>
        <v>2233.96</v>
      </c>
      <c r="G185" s="92">
        <f>'приложение 3'!H187</f>
        <v>0</v>
      </c>
      <c r="H185" s="92">
        <f>'приложение 3'!I187</f>
        <v>0</v>
      </c>
      <c r="I185" s="114">
        <f>'приложение 3'!G187-'приложение 4'!F185</f>
        <v>0</v>
      </c>
      <c r="J185" s="114">
        <f>'приложение 3'!H187-'приложение 4'!G185</f>
        <v>0</v>
      </c>
      <c r="K185" s="114">
        <f>'приложение 3'!I187-'приложение 4'!H185</f>
        <v>0</v>
      </c>
    </row>
    <row r="186" spans="1:11" s="1" customFormat="1" ht="22.5" customHeight="1">
      <c r="A186" s="7" t="s">
        <v>123</v>
      </c>
      <c r="B186" s="20" t="s">
        <v>135</v>
      </c>
      <c r="C186" s="20"/>
      <c r="D186" s="20"/>
      <c r="E186" s="20"/>
      <c r="F186" s="92">
        <f>F187+F192+F197</f>
        <v>850.6</v>
      </c>
      <c r="G186" s="92">
        <f>G187+G192+G197</f>
        <v>1228.5</v>
      </c>
      <c r="H186" s="92">
        <f>H187+H192+H197</f>
        <v>1246.3</v>
      </c>
      <c r="I186" s="114">
        <f>'приложение 3'!G188-'приложение 4'!F186</f>
        <v>0</v>
      </c>
      <c r="J186" s="114">
        <f>'приложение 3'!H188-'приложение 4'!G186</f>
        <v>0</v>
      </c>
      <c r="K186" s="114">
        <f>'приложение 3'!I188-'приложение 4'!H186</f>
        <v>0</v>
      </c>
    </row>
    <row r="187" spans="1:11" s="1" customFormat="1" ht="19.5" customHeight="1">
      <c r="A187" s="7" t="s">
        <v>124</v>
      </c>
      <c r="B187" s="20" t="s">
        <v>135</v>
      </c>
      <c r="C187" s="20" t="s">
        <v>129</v>
      </c>
      <c r="D187" s="20"/>
      <c r="E187" s="20"/>
      <c r="F187" s="92">
        <f>F188</f>
        <v>346.6</v>
      </c>
      <c r="G187" s="92">
        <f aca="true" t="shared" si="14" ref="G187:H190">G188</f>
        <v>324.5</v>
      </c>
      <c r="H187" s="92">
        <f t="shared" si="14"/>
        <v>342.3</v>
      </c>
      <c r="I187" s="114">
        <f>'приложение 3'!G189-'приложение 4'!F187</f>
        <v>0</v>
      </c>
      <c r="J187" s="114">
        <f>'приложение 3'!H189-'приложение 4'!G187</f>
        <v>0</v>
      </c>
      <c r="K187" s="114">
        <f>'приложение 3'!I189-'приложение 4'!H187</f>
        <v>0</v>
      </c>
    </row>
    <row r="188" spans="1:11" s="1" customFormat="1" ht="57.75" customHeight="1">
      <c r="A188" s="7" t="s">
        <v>312</v>
      </c>
      <c r="B188" s="20" t="s">
        <v>135</v>
      </c>
      <c r="C188" s="20" t="s">
        <v>129</v>
      </c>
      <c r="D188" s="20" t="s">
        <v>239</v>
      </c>
      <c r="E188" s="20"/>
      <c r="F188" s="92">
        <f>F189</f>
        <v>346.6</v>
      </c>
      <c r="G188" s="92">
        <f t="shared" si="14"/>
        <v>324.5</v>
      </c>
      <c r="H188" s="92">
        <f t="shared" si="14"/>
        <v>342.3</v>
      </c>
      <c r="I188" s="114">
        <f>'приложение 3'!G190-'приложение 4'!F188</f>
        <v>0</v>
      </c>
      <c r="J188" s="114">
        <f>'приложение 3'!H190-'приложение 4'!G188</f>
        <v>0</v>
      </c>
      <c r="K188" s="114">
        <f>'приложение 3'!I190-'приложение 4'!H188</f>
        <v>0</v>
      </c>
    </row>
    <row r="189" spans="1:11" s="1" customFormat="1" ht="19.5" customHeight="1">
      <c r="A189" s="7" t="s">
        <v>319</v>
      </c>
      <c r="B189" s="20" t="s">
        <v>135</v>
      </c>
      <c r="C189" s="20" t="s">
        <v>129</v>
      </c>
      <c r="D189" s="20" t="s">
        <v>321</v>
      </c>
      <c r="E189" s="20"/>
      <c r="F189" s="92">
        <f>F190</f>
        <v>346.6</v>
      </c>
      <c r="G189" s="92">
        <f t="shared" si="14"/>
        <v>324.5</v>
      </c>
      <c r="H189" s="92">
        <f t="shared" si="14"/>
        <v>342.3</v>
      </c>
      <c r="I189" s="114">
        <f>'приложение 3'!G191-'приложение 4'!F189</f>
        <v>0</v>
      </c>
      <c r="J189" s="114">
        <f>'приложение 3'!H191-'приложение 4'!G189</f>
        <v>0</v>
      </c>
      <c r="K189" s="114">
        <f>'приложение 3'!I191-'приложение 4'!H189</f>
        <v>0</v>
      </c>
    </row>
    <row r="190" spans="1:11" s="1" customFormat="1" ht="30.75" customHeight="1">
      <c r="A190" s="7" t="s">
        <v>320</v>
      </c>
      <c r="B190" s="20" t="s">
        <v>135</v>
      </c>
      <c r="C190" s="20" t="s">
        <v>129</v>
      </c>
      <c r="D190" s="20" t="s">
        <v>322</v>
      </c>
      <c r="E190" s="20"/>
      <c r="F190" s="92">
        <f>F191</f>
        <v>346.6</v>
      </c>
      <c r="G190" s="92">
        <f t="shared" si="14"/>
        <v>324.5</v>
      </c>
      <c r="H190" s="92">
        <f t="shared" si="14"/>
        <v>342.3</v>
      </c>
      <c r="I190" s="114">
        <f>'приложение 3'!G192-'приложение 4'!F190</f>
        <v>0</v>
      </c>
      <c r="J190" s="114">
        <f>'приложение 3'!H192-'приложение 4'!G190</f>
        <v>0</v>
      </c>
      <c r="K190" s="114">
        <f>'приложение 3'!I192-'приложение 4'!H190</f>
        <v>0</v>
      </c>
    </row>
    <row r="191" spans="1:11" s="1" customFormat="1" ht="51" customHeight="1">
      <c r="A191" s="17" t="s">
        <v>324</v>
      </c>
      <c r="B191" s="20" t="s">
        <v>135</v>
      </c>
      <c r="C191" s="20" t="s">
        <v>129</v>
      </c>
      <c r="D191" s="20" t="s">
        <v>323</v>
      </c>
      <c r="E191" s="20" t="s">
        <v>157</v>
      </c>
      <c r="F191" s="92">
        <f>'приложение 3'!G193</f>
        <v>346.6</v>
      </c>
      <c r="G191" s="92">
        <f>'приложение 3'!H193</f>
        <v>324.5</v>
      </c>
      <c r="H191" s="92">
        <f>'приложение 3'!I193</f>
        <v>342.3</v>
      </c>
      <c r="I191" s="114">
        <f>'приложение 3'!G193-'приложение 4'!F191</f>
        <v>0</v>
      </c>
      <c r="J191" s="114">
        <f>'приложение 3'!H193-'приложение 4'!G191</f>
        <v>0</v>
      </c>
      <c r="K191" s="114">
        <f>'приложение 3'!I193-'приложение 4'!H191</f>
        <v>0</v>
      </c>
    </row>
    <row r="192" spans="1:11" s="1" customFormat="1" ht="27" customHeight="1">
      <c r="A192" s="17" t="s">
        <v>158</v>
      </c>
      <c r="B192" s="20" t="s">
        <v>135</v>
      </c>
      <c r="C192" s="20" t="s">
        <v>134</v>
      </c>
      <c r="D192" s="20"/>
      <c r="E192" s="20"/>
      <c r="F192" s="92">
        <f>F193</f>
        <v>504</v>
      </c>
      <c r="G192" s="92">
        <f aca="true" t="shared" si="15" ref="G192:H195">G193</f>
        <v>504</v>
      </c>
      <c r="H192" s="92">
        <f t="shared" si="15"/>
        <v>504</v>
      </c>
      <c r="I192" s="114">
        <f>'приложение 3'!G194-'приложение 4'!F192</f>
        <v>0</v>
      </c>
      <c r="J192" s="114">
        <f>'приложение 3'!H194-'приложение 4'!G192</f>
        <v>0</v>
      </c>
      <c r="K192" s="114">
        <f>'приложение 3'!I194-'приложение 4'!H192</f>
        <v>0</v>
      </c>
    </row>
    <row r="193" spans="1:11" s="1" customFormat="1" ht="57.75" customHeight="1">
      <c r="A193" s="17" t="s">
        <v>312</v>
      </c>
      <c r="B193" s="20" t="s">
        <v>135</v>
      </c>
      <c r="C193" s="20" t="s">
        <v>134</v>
      </c>
      <c r="D193" s="20" t="s">
        <v>239</v>
      </c>
      <c r="E193" s="20"/>
      <c r="F193" s="92">
        <f>F194</f>
        <v>504</v>
      </c>
      <c r="G193" s="92">
        <f t="shared" si="15"/>
        <v>504</v>
      </c>
      <c r="H193" s="92">
        <f t="shared" si="15"/>
        <v>504</v>
      </c>
      <c r="I193" s="114">
        <f>'приложение 3'!G195-'приложение 4'!F193</f>
        <v>0</v>
      </c>
      <c r="J193" s="114">
        <f>'приложение 3'!H195-'приложение 4'!G193</f>
        <v>0</v>
      </c>
      <c r="K193" s="114">
        <f>'приложение 3'!I195-'приложение 4'!H193</f>
        <v>0</v>
      </c>
    </row>
    <row r="194" spans="1:11" s="1" customFormat="1" ht="21.75" customHeight="1">
      <c r="A194" s="17" t="s">
        <v>319</v>
      </c>
      <c r="B194" s="20" t="s">
        <v>135</v>
      </c>
      <c r="C194" s="20" t="s">
        <v>134</v>
      </c>
      <c r="D194" s="20" t="s">
        <v>321</v>
      </c>
      <c r="E194" s="20"/>
      <c r="F194" s="92">
        <f>F195</f>
        <v>504</v>
      </c>
      <c r="G194" s="92">
        <f t="shared" si="15"/>
        <v>504</v>
      </c>
      <c r="H194" s="92">
        <f t="shared" si="15"/>
        <v>504</v>
      </c>
      <c r="I194" s="114">
        <f>'приложение 3'!G196-'приложение 4'!F194</f>
        <v>0</v>
      </c>
      <c r="J194" s="114">
        <f>'приложение 3'!H196-'приложение 4'!G194</f>
        <v>0</v>
      </c>
      <c r="K194" s="114">
        <f>'приложение 3'!I196-'приложение 4'!H194</f>
        <v>0</v>
      </c>
    </row>
    <row r="195" spans="1:11" s="1" customFormat="1" ht="27" customHeight="1">
      <c r="A195" s="17" t="s">
        <v>320</v>
      </c>
      <c r="B195" s="20" t="s">
        <v>135</v>
      </c>
      <c r="C195" s="20" t="s">
        <v>134</v>
      </c>
      <c r="D195" s="20" t="s">
        <v>322</v>
      </c>
      <c r="E195" s="20"/>
      <c r="F195" s="92">
        <f>F196</f>
        <v>504</v>
      </c>
      <c r="G195" s="92">
        <f t="shared" si="15"/>
        <v>504</v>
      </c>
      <c r="H195" s="92">
        <f t="shared" si="15"/>
        <v>504</v>
      </c>
      <c r="I195" s="114">
        <f>'приложение 3'!G197-'приложение 4'!F195</f>
        <v>0</v>
      </c>
      <c r="J195" s="114">
        <f>'приложение 3'!H197-'приложение 4'!G195</f>
        <v>0</v>
      </c>
      <c r="K195" s="114">
        <f>'приложение 3'!I197-'приложение 4'!H195</f>
        <v>0</v>
      </c>
    </row>
    <row r="196" spans="1:11" s="1" customFormat="1" ht="50.25" customHeight="1">
      <c r="A196" s="17" t="s">
        <v>326</v>
      </c>
      <c r="B196" s="20" t="s">
        <v>135</v>
      </c>
      <c r="C196" s="20" t="s">
        <v>134</v>
      </c>
      <c r="D196" s="20" t="s">
        <v>325</v>
      </c>
      <c r="E196" s="20" t="s">
        <v>157</v>
      </c>
      <c r="F196" s="92">
        <f>'приложение 3'!G198</f>
        <v>504</v>
      </c>
      <c r="G196" s="92">
        <f>'приложение 3'!H198</f>
        <v>504</v>
      </c>
      <c r="H196" s="92">
        <f>'приложение 3'!I198</f>
        <v>504</v>
      </c>
      <c r="I196" s="114">
        <f>'приложение 3'!G198-'приложение 4'!F196</f>
        <v>0</v>
      </c>
      <c r="J196" s="114">
        <f>'приложение 3'!H198-'приложение 4'!G196</f>
        <v>0</v>
      </c>
      <c r="K196" s="114">
        <f>'приложение 3'!I198-'приложение 4'!H196</f>
        <v>0</v>
      </c>
    </row>
    <row r="197" spans="1:11" s="1" customFormat="1" ht="24.75" customHeight="1">
      <c r="A197" s="17" t="s">
        <v>171</v>
      </c>
      <c r="B197" s="20" t="s">
        <v>135</v>
      </c>
      <c r="C197" s="20" t="s">
        <v>169</v>
      </c>
      <c r="D197" s="20"/>
      <c r="E197" s="20"/>
      <c r="F197" s="92">
        <f>F198</f>
        <v>0</v>
      </c>
      <c r="G197" s="92">
        <f aca="true" t="shared" si="16" ref="G197:H199">G198</f>
        <v>400</v>
      </c>
      <c r="H197" s="92">
        <f t="shared" si="16"/>
        <v>400</v>
      </c>
      <c r="I197" s="114">
        <f>'приложение 3'!G199-'приложение 4'!F197</f>
        <v>0</v>
      </c>
      <c r="J197" s="114">
        <f>'приложение 3'!H199-'приложение 4'!G197</f>
        <v>0</v>
      </c>
      <c r="K197" s="114">
        <f>'приложение 3'!I199-'приложение 4'!H197</f>
        <v>0</v>
      </c>
    </row>
    <row r="198" spans="1:11" s="1" customFormat="1" ht="48" customHeight="1">
      <c r="A198" s="17" t="s">
        <v>329</v>
      </c>
      <c r="B198" s="20" t="s">
        <v>135</v>
      </c>
      <c r="C198" s="20" t="s">
        <v>169</v>
      </c>
      <c r="D198" s="20" t="s">
        <v>239</v>
      </c>
      <c r="E198" s="20"/>
      <c r="F198" s="92">
        <f>F199</f>
        <v>0</v>
      </c>
      <c r="G198" s="92">
        <f t="shared" si="16"/>
        <v>400</v>
      </c>
      <c r="H198" s="92">
        <f t="shared" si="16"/>
        <v>400</v>
      </c>
      <c r="I198" s="114">
        <f>'приложение 3'!G200-'приложение 4'!F198</f>
        <v>0</v>
      </c>
      <c r="J198" s="114">
        <f>'приложение 3'!H200-'приложение 4'!G198</f>
        <v>0</v>
      </c>
      <c r="K198" s="114">
        <f>'приложение 3'!I200-'приложение 4'!H198</f>
        <v>0</v>
      </c>
    </row>
    <row r="199" spans="1:11" s="1" customFormat="1" ht="24.75" customHeight="1">
      <c r="A199" s="17" t="s">
        <v>319</v>
      </c>
      <c r="B199" s="20" t="s">
        <v>135</v>
      </c>
      <c r="C199" s="20" t="s">
        <v>169</v>
      </c>
      <c r="D199" s="20" t="s">
        <v>321</v>
      </c>
      <c r="E199" s="20"/>
      <c r="F199" s="92">
        <f>F200</f>
        <v>0</v>
      </c>
      <c r="G199" s="92">
        <f t="shared" si="16"/>
        <v>400</v>
      </c>
      <c r="H199" s="92">
        <f t="shared" si="16"/>
        <v>400</v>
      </c>
      <c r="I199" s="114">
        <f>'приложение 3'!G201-'приложение 4'!F199</f>
        <v>0</v>
      </c>
      <c r="J199" s="114">
        <f>'приложение 3'!H201-'приложение 4'!G199</f>
        <v>0</v>
      </c>
      <c r="K199" s="114">
        <f>'приложение 3'!I201-'приложение 4'!H199</f>
        <v>0</v>
      </c>
    </row>
    <row r="200" spans="1:11" s="1" customFormat="1" ht="71.25" customHeight="1">
      <c r="A200" s="17" t="s">
        <v>254</v>
      </c>
      <c r="B200" s="20" t="s">
        <v>135</v>
      </c>
      <c r="C200" s="20" t="s">
        <v>169</v>
      </c>
      <c r="D200" s="20" t="s">
        <v>327</v>
      </c>
      <c r="E200" s="20"/>
      <c r="F200" s="92">
        <f>F201</f>
        <v>0</v>
      </c>
      <c r="G200" s="92">
        <f>G201</f>
        <v>400</v>
      </c>
      <c r="H200" s="92">
        <f>H201</f>
        <v>400</v>
      </c>
      <c r="I200" s="114">
        <f>'приложение 3'!G202-'приложение 4'!F200</f>
        <v>0</v>
      </c>
      <c r="J200" s="114">
        <f>'приложение 3'!H202-'приложение 4'!G200</f>
        <v>0</v>
      </c>
      <c r="K200" s="114">
        <f>'приложение 3'!I202-'приложение 4'!H200</f>
        <v>0</v>
      </c>
    </row>
    <row r="201" spans="1:11" s="1" customFormat="1" ht="46.5" customHeight="1">
      <c r="A201" s="17" t="s">
        <v>368</v>
      </c>
      <c r="B201" s="20" t="s">
        <v>135</v>
      </c>
      <c r="C201" s="20" t="s">
        <v>169</v>
      </c>
      <c r="D201" s="20" t="s">
        <v>328</v>
      </c>
      <c r="E201" s="20" t="s">
        <v>148</v>
      </c>
      <c r="F201" s="92">
        <f>'приложение 3'!G203</f>
        <v>0</v>
      </c>
      <c r="G201" s="92">
        <f>'приложение 3'!H203</f>
        <v>400</v>
      </c>
      <c r="H201" s="92">
        <f>'приложение 3'!I203</f>
        <v>400</v>
      </c>
      <c r="I201" s="114">
        <f>'приложение 3'!G203-'приложение 4'!F201</f>
        <v>0</v>
      </c>
      <c r="J201" s="114">
        <f>'приложение 3'!H203-'приложение 4'!G201</f>
        <v>0</v>
      </c>
      <c r="K201" s="114">
        <f>'приложение 3'!I203-'приложение 4'!H201</f>
        <v>0</v>
      </c>
    </row>
    <row r="202" spans="1:11" ht="27" customHeight="1">
      <c r="A202" s="17" t="str">
        <f>'приложение 3'!A204</f>
        <v>Обслуживание государственного и муниципального долга                           </v>
      </c>
      <c r="B202" s="20" t="s">
        <v>145</v>
      </c>
      <c r="C202" s="20"/>
      <c r="D202" s="20"/>
      <c r="E202" s="20"/>
      <c r="F202" s="92">
        <f>F203</f>
        <v>0</v>
      </c>
      <c r="G202" s="92">
        <f aca="true" t="shared" si="17" ref="G202:H206">G203</f>
        <v>0</v>
      </c>
      <c r="H202" s="92">
        <f t="shared" si="17"/>
        <v>0</v>
      </c>
      <c r="I202" s="114">
        <f>'приложение 3'!G204-'приложение 4'!F202</f>
        <v>0</v>
      </c>
      <c r="J202" s="114">
        <f>'приложение 3'!H204-'приложение 4'!G202</f>
        <v>0</v>
      </c>
      <c r="K202" s="114">
        <f>'приложение 3'!I204-'приложение 4'!H202</f>
        <v>0</v>
      </c>
    </row>
    <row r="203" spans="1:11" ht="18.75">
      <c r="A203" s="17" t="str">
        <f>'приложение 3'!A205</f>
        <v>Обслуживание государственного и муниципального долга                                                       </v>
      </c>
      <c r="B203" s="20" t="s">
        <v>145</v>
      </c>
      <c r="C203" s="20" t="s">
        <v>129</v>
      </c>
      <c r="D203" s="20"/>
      <c r="E203" s="20"/>
      <c r="F203" s="92">
        <f>F204</f>
        <v>0</v>
      </c>
      <c r="G203" s="92">
        <f t="shared" si="17"/>
        <v>0</v>
      </c>
      <c r="H203" s="92">
        <f t="shared" si="17"/>
        <v>0</v>
      </c>
      <c r="I203" s="114">
        <f>'приложение 3'!G205-'приложение 4'!F203</f>
        <v>0</v>
      </c>
      <c r="J203" s="114">
        <f>'приложение 3'!H205-'приложение 4'!G203</f>
        <v>0</v>
      </c>
      <c r="K203" s="114">
        <f>'приложение 3'!I205-'приложение 4'!H203</f>
        <v>0</v>
      </c>
    </row>
    <row r="204" spans="1:11" ht="40.5" customHeight="1" hidden="1">
      <c r="A204" s="17" t="str">
        <f>'приложение 3'!A206</f>
        <v>Муниципальная программа городского поселения город Бобров "Муниципальное управление и гражданское общество"</v>
      </c>
      <c r="B204" s="20" t="s">
        <v>145</v>
      </c>
      <c r="C204" s="20" t="s">
        <v>129</v>
      </c>
      <c r="D204" s="20" t="s">
        <v>239</v>
      </c>
      <c r="E204" s="20"/>
      <c r="F204" s="92">
        <f>F205</f>
        <v>0</v>
      </c>
      <c r="G204" s="92">
        <f t="shared" si="17"/>
        <v>0</v>
      </c>
      <c r="H204" s="92">
        <f t="shared" si="17"/>
        <v>0</v>
      </c>
      <c r="I204" s="114">
        <f>'приложение 3'!G206-'приложение 4'!F204</f>
        <v>0</v>
      </c>
      <c r="J204" s="114">
        <f>'приложение 3'!H206-'приложение 4'!G204</f>
        <v>0</v>
      </c>
      <c r="K204" s="114">
        <f>'приложение 3'!I206-'приложение 4'!H204</f>
        <v>0</v>
      </c>
    </row>
    <row r="205" spans="1:11" ht="25.5" hidden="1">
      <c r="A205" s="17" t="str">
        <f>'приложение 3'!A207</f>
        <v>Подпрограмма "Управление муниципальными финансами и муниципальным имуществом "</v>
      </c>
      <c r="B205" s="20" t="s">
        <v>145</v>
      </c>
      <c r="C205" s="20" t="s">
        <v>129</v>
      </c>
      <c r="D205" s="20" t="s">
        <v>240</v>
      </c>
      <c r="E205" s="20"/>
      <c r="F205" s="92">
        <f>F206</f>
        <v>0</v>
      </c>
      <c r="G205" s="92">
        <f t="shared" si="17"/>
        <v>0</v>
      </c>
      <c r="H205" s="92">
        <f t="shared" si="17"/>
        <v>0</v>
      </c>
      <c r="I205" s="114">
        <f>'приложение 3'!G207-'приложение 4'!F205</f>
        <v>0</v>
      </c>
      <c r="J205" s="114">
        <f>'приложение 3'!H207-'приложение 4'!G205</f>
        <v>0</v>
      </c>
      <c r="K205" s="114">
        <f>'приложение 3'!I207-'приложение 4'!H205</f>
        <v>0</v>
      </c>
    </row>
    <row r="206" spans="1:11" ht="25.5" hidden="1">
      <c r="A206" s="17" t="str">
        <f>'приложение 3'!A208</f>
        <v>Основное мероприятие "Управление муниципальным долгом городского поселения город Бобров"</v>
      </c>
      <c r="B206" s="20" t="s">
        <v>145</v>
      </c>
      <c r="C206" s="20" t="s">
        <v>129</v>
      </c>
      <c r="D206" s="20" t="s">
        <v>494</v>
      </c>
      <c r="E206" s="20"/>
      <c r="F206" s="92">
        <f>F207</f>
        <v>0</v>
      </c>
      <c r="G206" s="92">
        <f t="shared" si="17"/>
        <v>0</v>
      </c>
      <c r="H206" s="92">
        <f t="shared" si="17"/>
        <v>0</v>
      </c>
      <c r="I206" s="114">
        <f>'приложение 3'!G208-'приложение 4'!F206</f>
        <v>0</v>
      </c>
      <c r="J206" s="114">
        <f>'приложение 3'!H208-'приложение 4'!G206</f>
        <v>0</v>
      </c>
      <c r="K206" s="114">
        <f>'приложение 3'!I208-'приложение 4'!H206</f>
        <v>0</v>
      </c>
    </row>
    <row r="207" spans="1:11" ht="25.5" hidden="1">
      <c r="A207" s="17" t="str">
        <f>'приложение 3'!A209</f>
        <v>Процентные платежи (обслуживание государственного и муниципального долга) </v>
      </c>
      <c r="B207" s="20" t="s">
        <v>145</v>
      </c>
      <c r="C207" s="20" t="s">
        <v>129</v>
      </c>
      <c r="D207" s="20" t="s">
        <v>495</v>
      </c>
      <c r="E207" s="20" t="s">
        <v>496</v>
      </c>
      <c r="F207" s="92">
        <f>'приложение 3'!G209</f>
        <v>0</v>
      </c>
      <c r="G207" s="92">
        <f>'приложение 3'!H209</f>
        <v>0</v>
      </c>
      <c r="H207" s="92">
        <f>'приложение 3'!I209</f>
        <v>0</v>
      </c>
      <c r="I207" s="114">
        <f>'приложение 3'!G209-'приложение 4'!F207</f>
        <v>0</v>
      </c>
      <c r="J207" s="114">
        <f>'приложение 3'!H209-'приложение 4'!G207</f>
        <v>0</v>
      </c>
      <c r="K207" s="114">
        <f>'приложение 3'!I209-'приложение 4'!H207</f>
        <v>0</v>
      </c>
    </row>
  </sheetData>
  <sheetProtection/>
  <autoFilter ref="A13:H201"/>
  <mergeCells count="2">
    <mergeCell ref="A9:H9"/>
    <mergeCell ref="A10:H10"/>
  </mergeCells>
  <printOptions/>
  <pageMargins left="0.7874015748031497" right="0.35433070866141736" top="0.3937007874015748" bottom="0.3937007874015748" header="0.5118110236220472" footer="0.5118110236220472"/>
  <pageSetup horizontalDpi="600" verticalDpi="600" orientation="portrait" paperSize="9" scale="64" r:id="rId1"/>
  <rowBreaks count="3" manualBreakCount="3">
    <brk id="38" max="7" man="1"/>
    <brk id="73" max="7" man="1"/>
    <brk id="106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L138"/>
  <sheetViews>
    <sheetView view="pageBreakPreview" zoomScale="85" zoomScaleSheetLayoutView="85" zoomScalePageLayoutView="0" workbookViewId="0" topLeftCell="A1">
      <selection activeCell="I14" sqref="I14"/>
    </sheetView>
  </sheetViews>
  <sheetFormatPr defaultColWidth="9.00390625" defaultRowHeight="12.75"/>
  <cols>
    <col min="1" max="1" width="9.125" style="55" customWidth="1"/>
    <col min="2" max="2" width="50.875" style="0" customWidth="1"/>
    <col min="3" max="3" width="18.25390625" style="0" customWidth="1"/>
    <col min="4" max="4" width="5.375" style="0" customWidth="1"/>
    <col min="7" max="7" width="21.125" style="0" customWidth="1"/>
    <col min="8" max="8" width="21.75390625" style="0" customWidth="1"/>
    <col min="9" max="9" width="22.00390625" style="0" customWidth="1"/>
    <col min="10" max="10" width="19.125" style="0" customWidth="1"/>
    <col min="11" max="11" width="14.625" style="0" customWidth="1"/>
    <col min="12" max="12" width="16.125" style="0" customWidth="1"/>
  </cols>
  <sheetData>
    <row r="1" spans="2:9" ht="15">
      <c r="B1" s="5"/>
      <c r="C1" s="40"/>
      <c r="D1" s="40"/>
      <c r="E1" s="62"/>
      <c r="F1" s="62"/>
      <c r="G1" s="62"/>
      <c r="H1" s="62" t="s">
        <v>234</v>
      </c>
      <c r="I1" s="5"/>
    </row>
    <row r="2" spans="2:9" ht="15">
      <c r="B2" s="14"/>
      <c r="C2" s="40"/>
      <c r="D2" s="40"/>
      <c r="E2" s="62"/>
      <c r="F2" s="62"/>
      <c r="G2" s="62"/>
      <c r="H2" s="62" t="s">
        <v>139</v>
      </c>
      <c r="I2" s="5"/>
    </row>
    <row r="3" spans="2:9" ht="15">
      <c r="B3" s="5"/>
      <c r="C3" s="40"/>
      <c r="D3" s="40"/>
      <c r="E3" s="62"/>
      <c r="F3" s="62"/>
      <c r="G3" s="62"/>
      <c r="H3" s="62" t="s">
        <v>140</v>
      </c>
      <c r="I3" s="5"/>
    </row>
    <row r="4" spans="2:9" ht="15">
      <c r="B4" s="5"/>
      <c r="C4" s="40"/>
      <c r="D4" s="40"/>
      <c r="E4" s="62"/>
      <c r="F4" s="62"/>
      <c r="G4" s="62"/>
      <c r="H4" s="62" t="s">
        <v>141</v>
      </c>
      <c r="I4" s="5"/>
    </row>
    <row r="5" spans="2:9" ht="15">
      <c r="B5" s="5"/>
      <c r="C5" s="40"/>
      <c r="D5" s="40"/>
      <c r="E5" s="62"/>
      <c r="F5" s="62"/>
      <c r="G5" s="62"/>
      <c r="H5" s="62" t="s">
        <v>142</v>
      </c>
      <c r="I5" s="5"/>
    </row>
    <row r="6" spans="2:9" ht="15">
      <c r="B6" s="5"/>
      <c r="C6" s="40"/>
      <c r="D6" s="40"/>
      <c r="E6" s="62"/>
      <c r="F6" s="62"/>
      <c r="G6" s="62"/>
      <c r="H6" s="62" t="str">
        <f>'приложение 4'!F6</f>
        <v>от "24" декабря 2021 года №67</v>
      </c>
      <c r="I6" s="5"/>
    </row>
    <row r="7" spans="2:9" ht="6" customHeight="1">
      <c r="B7" s="5"/>
      <c r="C7" s="5"/>
      <c r="D7" s="5"/>
      <c r="E7" s="5"/>
      <c r="F7" s="5"/>
      <c r="G7" s="5"/>
      <c r="H7" s="5"/>
      <c r="I7" s="5"/>
    </row>
    <row r="8" spans="2:9" ht="12.75" hidden="1">
      <c r="B8" s="5"/>
      <c r="C8" s="14"/>
      <c r="D8" s="5"/>
      <c r="E8" s="14"/>
      <c r="F8" s="14"/>
      <c r="G8" s="5"/>
      <c r="H8" s="5"/>
      <c r="I8" s="5"/>
    </row>
    <row r="9" spans="1:9" ht="35.25" customHeight="1">
      <c r="A9" s="184" t="s">
        <v>12</v>
      </c>
      <c r="B9" s="184"/>
      <c r="C9" s="184"/>
      <c r="D9" s="184"/>
      <c r="E9" s="184"/>
      <c r="F9" s="184"/>
      <c r="G9" s="184"/>
      <c r="H9" s="184"/>
      <c r="I9" s="184"/>
    </row>
    <row r="10" spans="1:9" ht="18.75">
      <c r="A10" s="184" t="str">
        <f>'приложение 4'!A10:H10</f>
        <v> на 2022 год и на плановый период 2023 и 2024 годов</v>
      </c>
      <c r="B10" s="184"/>
      <c r="C10" s="184"/>
      <c r="D10" s="184"/>
      <c r="E10" s="184"/>
      <c r="F10" s="184"/>
      <c r="G10" s="184"/>
      <c r="H10" s="184"/>
      <c r="I10" s="184"/>
    </row>
    <row r="11" spans="2:9" ht="12.75">
      <c r="B11" s="5"/>
      <c r="C11" s="5"/>
      <c r="D11" s="5"/>
      <c r="E11" s="5"/>
      <c r="F11" s="5"/>
      <c r="G11" s="5"/>
      <c r="H11" s="5"/>
      <c r="I11" s="5" t="s">
        <v>168</v>
      </c>
    </row>
    <row r="12" spans="1:9" s="39" customFormat="1" ht="30.75" customHeight="1">
      <c r="A12" s="9" t="s">
        <v>162</v>
      </c>
      <c r="B12" s="23" t="s">
        <v>125</v>
      </c>
      <c r="C12" s="23" t="s">
        <v>137</v>
      </c>
      <c r="D12" s="23" t="s">
        <v>136</v>
      </c>
      <c r="E12" s="23" t="s">
        <v>127</v>
      </c>
      <c r="F12" s="23" t="s">
        <v>126</v>
      </c>
      <c r="G12" s="24" t="s">
        <v>43</v>
      </c>
      <c r="H12" s="24" t="s">
        <v>105</v>
      </c>
      <c r="I12" s="24" t="s">
        <v>593</v>
      </c>
    </row>
    <row r="13" spans="1:9" ht="13.5" customHeight="1">
      <c r="A13" s="56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6">
        <v>7</v>
      </c>
      <c r="H13" s="16">
        <v>8</v>
      </c>
      <c r="I13" s="16">
        <v>9</v>
      </c>
    </row>
    <row r="14" spans="1:12" s="47" customFormat="1" ht="18.75">
      <c r="A14" s="56"/>
      <c r="B14" s="45" t="s">
        <v>128</v>
      </c>
      <c r="C14" s="46"/>
      <c r="D14" s="46"/>
      <c r="E14" s="46"/>
      <c r="F14" s="46"/>
      <c r="G14" s="128">
        <f>G15+G62</f>
        <v>493448.04699999996</v>
      </c>
      <c r="H14" s="128">
        <f>H15+H62</f>
        <v>191964.9</v>
      </c>
      <c r="I14" s="128">
        <f>I15+I62</f>
        <v>164393.6</v>
      </c>
      <c r="J14" s="108">
        <f>'приложение 3'!G16</f>
        <v>493448.04699999996</v>
      </c>
      <c r="K14" s="108">
        <f>'приложение 3'!H16</f>
        <v>191964.9</v>
      </c>
      <c r="L14" s="108">
        <f>'приложение 3'!I16</f>
        <v>164393.59999999998</v>
      </c>
    </row>
    <row r="15" spans="1:12" s="2" customFormat="1" ht="53.25" customHeight="1">
      <c r="A15" s="57">
        <v>1</v>
      </c>
      <c r="B15" s="48" t="s">
        <v>329</v>
      </c>
      <c r="C15" s="49" t="s">
        <v>239</v>
      </c>
      <c r="D15" s="59"/>
      <c r="E15" s="49"/>
      <c r="F15" s="49"/>
      <c r="G15" s="129">
        <f>G16+G49+G56+G41</f>
        <v>72119.143</v>
      </c>
      <c r="H15" s="129">
        <f>H16+H49+H56+H41</f>
        <v>31199.4</v>
      </c>
      <c r="I15" s="129">
        <f>I16+I49+I56+I41</f>
        <v>35339</v>
      </c>
      <c r="J15" s="115">
        <f>J14-G14</f>
        <v>0</v>
      </c>
      <c r="K15" s="115">
        <f>K14-H14</f>
        <v>0</v>
      </c>
      <c r="L15" s="115">
        <f>L14-I14</f>
        <v>0</v>
      </c>
    </row>
    <row r="16" spans="1:9" s="2" customFormat="1" ht="29.25" customHeight="1">
      <c r="A16" s="58" t="s">
        <v>330</v>
      </c>
      <c r="B16" s="48" t="s">
        <v>242</v>
      </c>
      <c r="C16" s="49" t="s">
        <v>240</v>
      </c>
      <c r="D16" s="59"/>
      <c r="E16" s="49"/>
      <c r="F16" s="49"/>
      <c r="G16" s="129">
        <f>G17+G22+G25+G27+G29+G31+G33+G38</f>
        <v>61253.282999999996</v>
      </c>
      <c r="H16" s="129">
        <f>H17+H22+H25+H27+H29+H31+H33+H38</f>
        <v>23573</v>
      </c>
      <c r="I16" s="129">
        <f>I17+I22+I25+I27+I29+I31+I33+I38</f>
        <v>27944.199999999997</v>
      </c>
    </row>
    <row r="17" spans="1:9" s="2" customFormat="1" ht="30.75" customHeight="1">
      <c r="A17" s="58" t="s">
        <v>331</v>
      </c>
      <c r="B17" s="48" t="s">
        <v>243</v>
      </c>
      <c r="C17" s="49" t="s">
        <v>241</v>
      </c>
      <c r="D17" s="59"/>
      <c r="E17" s="49"/>
      <c r="F17" s="49"/>
      <c r="G17" s="129">
        <f>G18+G19+G20+G21</f>
        <v>6651.51</v>
      </c>
      <c r="H17" s="129">
        <f>H18+H19+H20+H21</f>
        <v>7006.299999999999</v>
      </c>
      <c r="I17" s="129">
        <f>I18+I19+I20+I21</f>
        <v>6983.1</v>
      </c>
    </row>
    <row r="18" spans="1:9" s="1" customFormat="1" ht="80.25" customHeight="1">
      <c r="A18" s="58"/>
      <c r="B18" s="17" t="s">
        <v>244</v>
      </c>
      <c r="C18" s="20" t="s">
        <v>245</v>
      </c>
      <c r="D18" s="20" t="s">
        <v>150</v>
      </c>
      <c r="E18" s="20" t="s">
        <v>129</v>
      </c>
      <c r="F18" s="20" t="s">
        <v>130</v>
      </c>
      <c r="G18" s="130">
        <f>'приложение 4'!F20</f>
        <v>3552.9</v>
      </c>
      <c r="H18" s="130">
        <f>'приложение 4'!G20</f>
        <v>3652.8</v>
      </c>
      <c r="I18" s="130">
        <f>'приложение 4'!H20</f>
        <v>3652.8</v>
      </c>
    </row>
    <row r="19" spans="1:9" s="1" customFormat="1" ht="63.75" customHeight="1">
      <c r="A19" s="58"/>
      <c r="B19" s="161" t="s">
        <v>258</v>
      </c>
      <c r="C19" s="20" t="s">
        <v>245</v>
      </c>
      <c r="D19" s="20" t="s">
        <v>148</v>
      </c>
      <c r="E19" s="20" t="s">
        <v>129</v>
      </c>
      <c r="F19" s="20" t="s">
        <v>130</v>
      </c>
      <c r="G19" s="130">
        <f>'приложение 4'!F21</f>
        <v>1855.7</v>
      </c>
      <c r="H19" s="130">
        <f>'приложение 4'!G21</f>
        <v>2160.6</v>
      </c>
      <c r="I19" s="130">
        <f>'приложение 4'!H21</f>
        <v>2192.4</v>
      </c>
    </row>
    <row r="20" spans="1:9" s="1" customFormat="1" ht="34.5" customHeight="1">
      <c r="A20" s="58"/>
      <c r="B20" s="17" t="str">
        <f>'приложение 4'!A22</f>
        <v>Расходы на обеспечение функций органов местного самоуправления (Иные бюджетные ассигнования)</v>
      </c>
      <c r="C20" s="20" t="s">
        <v>245</v>
      </c>
      <c r="D20" s="20" t="s">
        <v>151</v>
      </c>
      <c r="E20" s="20" t="s">
        <v>129</v>
      </c>
      <c r="F20" s="20" t="s">
        <v>130</v>
      </c>
      <c r="G20" s="130">
        <f>'приложение 4'!F22</f>
        <v>82.01</v>
      </c>
      <c r="H20" s="130">
        <f>'приложение 4'!G22</f>
        <v>82</v>
      </c>
      <c r="I20" s="130">
        <f>'приложение 4'!H22</f>
        <v>77</v>
      </c>
    </row>
    <row r="21" spans="1:9" s="1" customFormat="1" ht="53.25" customHeight="1">
      <c r="A21" s="58"/>
      <c r="B21" s="17" t="s">
        <v>258</v>
      </c>
      <c r="C21" s="20" t="s">
        <v>245</v>
      </c>
      <c r="D21" s="20" t="s">
        <v>148</v>
      </c>
      <c r="E21" s="20" t="s">
        <v>129</v>
      </c>
      <c r="F21" s="20" t="s">
        <v>145</v>
      </c>
      <c r="G21" s="130">
        <f>'приложение 4'!F42</f>
        <v>1160.9</v>
      </c>
      <c r="H21" s="130">
        <f>'приложение 4'!G42</f>
        <v>1110.9</v>
      </c>
      <c r="I21" s="130">
        <f>'приложение 4'!H42</f>
        <v>1060.9</v>
      </c>
    </row>
    <row r="22" spans="1:9" s="2" customFormat="1" ht="32.25" customHeight="1">
      <c r="A22" s="58" t="s">
        <v>332</v>
      </c>
      <c r="B22" s="48" t="s">
        <v>248</v>
      </c>
      <c r="C22" s="49" t="s">
        <v>246</v>
      </c>
      <c r="D22" s="49"/>
      <c r="E22" s="49"/>
      <c r="F22" s="49"/>
      <c r="G22" s="129">
        <f>G23+G24</f>
        <v>2146.5</v>
      </c>
      <c r="H22" s="129">
        <f>H23+H24</f>
        <v>2207.7</v>
      </c>
      <c r="I22" s="129">
        <f>I23+I24</f>
        <v>2207.7</v>
      </c>
    </row>
    <row r="23" spans="1:9" s="1" customFormat="1" ht="69.75" customHeight="1">
      <c r="A23" s="58"/>
      <c r="B23" s="17" t="s">
        <v>250</v>
      </c>
      <c r="C23" s="20" t="s">
        <v>247</v>
      </c>
      <c r="D23" s="20" t="s">
        <v>150</v>
      </c>
      <c r="E23" s="20" t="s">
        <v>129</v>
      </c>
      <c r="F23" s="20" t="s">
        <v>130</v>
      </c>
      <c r="G23" s="130">
        <f>'приложение 4'!F24</f>
        <v>2112.5</v>
      </c>
      <c r="H23" s="130">
        <f>'приложение 4'!G24</f>
        <v>2173.7</v>
      </c>
      <c r="I23" s="130">
        <f>'приложение 4'!H24</f>
        <v>2173.7</v>
      </c>
    </row>
    <row r="24" spans="1:9" s="1" customFormat="1" ht="41.25" customHeight="1">
      <c r="A24" s="58"/>
      <c r="B24" s="17" t="s">
        <v>367</v>
      </c>
      <c r="C24" s="20" t="s">
        <v>247</v>
      </c>
      <c r="D24" s="20" t="s">
        <v>148</v>
      </c>
      <c r="E24" s="20" t="s">
        <v>129</v>
      </c>
      <c r="F24" s="20" t="s">
        <v>130</v>
      </c>
      <c r="G24" s="130">
        <f>'приложение 4'!F25</f>
        <v>34</v>
      </c>
      <c r="H24" s="130">
        <f>'приложение 4'!G25</f>
        <v>34</v>
      </c>
      <c r="I24" s="130">
        <f>'приложение 4'!H25</f>
        <v>34</v>
      </c>
    </row>
    <row r="25" spans="1:9" s="2" customFormat="1" ht="33" customHeight="1">
      <c r="A25" s="58" t="s">
        <v>333</v>
      </c>
      <c r="B25" s="48" t="s">
        <v>251</v>
      </c>
      <c r="C25" s="49" t="s">
        <v>249</v>
      </c>
      <c r="D25" s="49"/>
      <c r="E25" s="49"/>
      <c r="F25" s="49"/>
      <c r="G25" s="129">
        <f>G26</f>
        <v>500</v>
      </c>
      <c r="H25" s="129">
        <f>H26</f>
        <v>500</v>
      </c>
      <c r="I25" s="129">
        <f>I26</f>
        <v>500</v>
      </c>
    </row>
    <row r="26" spans="1:9" s="1" customFormat="1" ht="71.25" customHeight="1">
      <c r="A26" s="58"/>
      <c r="B26" s="17" t="s">
        <v>252</v>
      </c>
      <c r="C26" s="20" t="s">
        <v>253</v>
      </c>
      <c r="D26" s="20" t="s">
        <v>151</v>
      </c>
      <c r="E26" s="20" t="s">
        <v>129</v>
      </c>
      <c r="F26" s="20" t="s">
        <v>144</v>
      </c>
      <c r="G26" s="130">
        <f>'приложение 4'!F37</f>
        <v>500</v>
      </c>
      <c r="H26" s="130">
        <f>'приложение 4'!G37</f>
        <v>500</v>
      </c>
      <c r="I26" s="130">
        <f>'приложение 4'!H37</f>
        <v>500</v>
      </c>
    </row>
    <row r="27" spans="1:9" s="1" customFormat="1" ht="34.5" customHeight="1">
      <c r="A27" s="58" t="s">
        <v>109</v>
      </c>
      <c r="B27" s="48" t="s">
        <v>479</v>
      </c>
      <c r="C27" s="49" t="s">
        <v>110</v>
      </c>
      <c r="D27" s="49"/>
      <c r="E27" s="49"/>
      <c r="F27" s="49"/>
      <c r="G27" s="129">
        <f>G28</f>
        <v>0</v>
      </c>
      <c r="H27" s="129">
        <f>H28</f>
        <v>0</v>
      </c>
      <c r="I27" s="129">
        <f>I28</f>
        <v>0</v>
      </c>
    </row>
    <row r="28" spans="1:9" s="1" customFormat="1" ht="57.75" customHeight="1" hidden="1">
      <c r="A28" s="58"/>
      <c r="B28" s="17" t="s">
        <v>482</v>
      </c>
      <c r="C28" s="20" t="s">
        <v>483</v>
      </c>
      <c r="D28" s="20" t="s">
        <v>151</v>
      </c>
      <c r="E28" s="20" t="s">
        <v>129</v>
      </c>
      <c r="F28" s="20" t="s">
        <v>475</v>
      </c>
      <c r="G28" s="130">
        <f>'приложение 4'!F30</f>
        <v>0</v>
      </c>
      <c r="H28" s="130">
        <f>'приложение 4'!G30</f>
        <v>0</v>
      </c>
      <c r="I28" s="130">
        <f>'приложение 4'!H30</f>
        <v>0</v>
      </c>
    </row>
    <row r="29" spans="1:9" s="2" customFormat="1" ht="79.5" customHeight="1">
      <c r="A29" s="58" t="s">
        <v>96</v>
      </c>
      <c r="B29" s="48" t="s">
        <v>91</v>
      </c>
      <c r="C29" s="49" t="s">
        <v>93</v>
      </c>
      <c r="D29" s="49"/>
      <c r="E29" s="49"/>
      <c r="F29" s="49"/>
      <c r="G29" s="129">
        <f>G30</f>
        <v>0</v>
      </c>
      <c r="H29" s="129">
        <f>H30</f>
        <v>0</v>
      </c>
      <c r="I29" s="129">
        <f>I30</f>
        <v>0</v>
      </c>
    </row>
    <row r="30" spans="1:9" s="1" customFormat="1" ht="57.75" customHeight="1">
      <c r="A30" s="58"/>
      <c r="B30" s="17" t="str">
        <f>'приложение 4'!A32</f>
        <v>Расходы на выполнение других расходных обязательств (Закупка товаров, работ и услуг для обеспечения государственных (муниципальных) нужд)</v>
      </c>
      <c r="C30" s="20" t="s">
        <v>94</v>
      </c>
      <c r="D30" s="20" t="s">
        <v>148</v>
      </c>
      <c r="E30" s="20" t="s">
        <v>129</v>
      </c>
      <c r="F30" s="20" t="s">
        <v>475</v>
      </c>
      <c r="G30" s="130">
        <f>'приложение 4'!F32</f>
        <v>0</v>
      </c>
      <c r="H30" s="130">
        <f>'приложение 4'!G32</f>
        <v>0</v>
      </c>
      <c r="I30" s="130">
        <f>'приложение 4'!H32</f>
        <v>0</v>
      </c>
    </row>
    <row r="31" spans="1:9" s="1" customFormat="1" ht="39.75" customHeight="1">
      <c r="A31" s="58" t="s">
        <v>111</v>
      </c>
      <c r="B31" s="48" t="s">
        <v>492</v>
      </c>
      <c r="C31" s="49" t="s">
        <v>494</v>
      </c>
      <c r="D31" s="49"/>
      <c r="E31" s="49"/>
      <c r="F31" s="49"/>
      <c r="G31" s="129">
        <f>G32</f>
        <v>0</v>
      </c>
      <c r="H31" s="129">
        <f>H32</f>
        <v>0</v>
      </c>
      <c r="I31" s="129">
        <f>I32</f>
        <v>0</v>
      </c>
    </row>
    <row r="32" spans="1:9" s="1" customFormat="1" ht="35.25" customHeight="1">
      <c r="A32" s="58"/>
      <c r="B32" s="17" t="s">
        <v>493</v>
      </c>
      <c r="C32" s="20" t="s">
        <v>495</v>
      </c>
      <c r="D32" s="20" t="s">
        <v>496</v>
      </c>
      <c r="E32" s="20" t="s">
        <v>145</v>
      </c>
      <c r="F32" s="20" t="s">
        <v>129</v>
      </c>
      <c r="G32" s="130">
        <f>'приложение 4'!F207</f>
        <v>0</v>
      </c>
      <c r="H32" s="130">
        <f>'приложение 4'!G207</f>
        <v>0</v>
      </c>
      <c r="I32" s="130">
        <f>'приложение 4'!H207</f>
        <v>0</v>
      </c>
    </row>
    <row r="33" spans="1:9" s="2" customFormat="1" ht="79.5" customHeight="1">
      <c r="A33" s="58" t="s">
        <v>334</v>
      </c>
      <c r="B33" s="48" t="s">
        <v>254</v>
      </c>
      <c r="C33" s="49" t="s">
        <v>255</v>
      </c>
      <c r="D33" s="49"/>
      <c r="E33" s="49"/>
      <c r="F33" s="49"/>
      <c r="G33" s="129">
        <f>G34+G35+G36+G37</f>
        <v>44932.573</v>
      </c>
      <c r="H33" s="129">
        <f>H34+H35+H36+H37</f>
        <v>6811.7</v>
      </c>
      <c r="I33" s="129">
        <f>I34+I35+I36+I37</f>
        <v>11241.5</v>
      </c>
    </row>
    <row r="34" spans="1:9" s="1" customFormat="1" ht="41.25" customHeight="1">
      <c r="A34" s="58"/>
      <c r="B34" s="17" t="s">
        <v>368</v>
      </c>
      <c r="C34" s="20" t="s">
        <v>256</v>
      </c>
      <c r="D34" s="20" t="s">
        <v>148</v>
      </c>
      <c r="E34" s="20" t="s">
        <v>129</v>
      </c>
      <c r="F34" s="20" t="s">
        <v>145</v>
      </c>
      <c r="G34" s="130">
        <f>'приложение 4'!F44</f>
        <v>14724.699999999999</v>
      </c>
      <c r="H34" s="130">
        <f>'приложение 4'!G44</f>
        <v>1981</v>
      </c>
      <c r="I34" s="130">
        <f>'приложение 4'!H44</f>
        <v>3047.6</v>
      </c>
    </row>
    <row r="35" spans="1:9" s="1" customFormat="1" ht="48.75" customHeight="1">
      <c r="A35" s="58"/>
      <c r="B35" s="17" t="s">
        <v>376</v>
      </c>
      <c r="C35" s="20" t="s">
        <v>256</v>
      </c>
      <c r="D35" s="20" t="s">
        <v>149</v>
      </c>
      <c r="E35" s="20" t="s">
        <v>129</v>
      </c>
      <c r="F35" s="20" t="s">
        <v>145</v>
      </c>
      <c r="G35" s="130">
        <f>'приложение 4'!F45</f>
        <v>6999.996</v>
      </c>
      <c r="H35" s="130">
        <f>'приложение 4'!G45</f>
        <v>1549.7</v>
      </c>
      <c r="I35" s="130">
        <f>'приложение 4'!H45</f>
        <v>1955.9</v>
      </c>
    </row>
    <row r="36" spans="1:9" s="1" customFormat="1" ht="48.75" customHeight="1">
      <c r="A36" s="58"/>
      <c r="B36" s="17" t="str">
        <f>'приложение 4'!A46</f>
        <v>Выполнение других расходных обязательств (Иные бюджетные ассигнования)</v>
      </c>
      <c r="C36" s="20" t="s">
        <v>256</v>
      </c>
      <c r="D36" s="20" t="s">
        <v>151</v>
      </c>
      <c r="E36" s="20" t="s">
        <v>129</v>
      </c>
      <c r="F36" s="20" t="s">
        <v>145</v>
      </c>
      <c r="G36" s="130">
        <f>'приложение 4'!F46</f>
        <v>189.35</v>
      </c>
      <c r="H36" s="130">
        <f>'приложение 4'!G46</f>
        <v>0</v>
      </c>
      <c r="I36" s="130">
        <f>'приложение 4'!H46</f>
        <v>0</v>
      </c>
    </row>
    <row r="37" spans="1:9" s="1" customFormat="1" ht="48.75" customHeight="1">
      <c r="A37" s="58"/>
      <c r="B37" s="17" t="str">
        <f>'приложение 4'!A47</f>
        <v>Зарезервированные средства, подлежащие распределению в связи с особеностью исполнения бюджета (Иные бюджетные ассигнования)</v>
      </c>
      <c r="C37" s="20" t="s">
        <v>603</v>
      </c>
      <c r="D37" s="20" t="s">
        <v>151</v>
      </c>
      <c r="E37" s="20" t="s">
        <v>129</v>
      </c>
      <c r="F37" s="20" t="s">
        <v>145</v>
      </c>
      <c r="G37" s="130">
        <f>'приложение 4'!F47</f>
        <v>23018.527</v>
      </c>
      <c r="H37" s="130">
        <f>'приложение 4'!G47</f>
        <v>3281</v>
      </c>
      <c r="I37" s="130">
        <f>'приложение 4'!H47</f>
        <v>6238</v>
      </c>
    </row>
    <row r="38" spans="1:9" s="105" customFormat="1" ht="39" customHeight="1">
      <c r="A38" s="102" t="s">
        <v>524</v>
      </c>
      <c r="B38" s="103" t="str">
        <f>'приложение 4'!A48</f>
        <v>Основное мероприятие"Расходы на обеспечение деятельности МКУ"СКООМС" </v>
      </c>
      <c r="C38" s="104" t="s">
        <v>519</v>
      </c>
      <c r="D38" s="104"/>
      <c r="E38" s="104"/>
      <c r="F38" s="104"/>
      <c r="G38" s="131">
        <f>G39+G40</f>
        <v>7022.7</v>
      </c>
      <c r="H38" s="131">
        <f>H39+H40</f>
        <v>7047.3</v>
      </c>
      <c r="I38" s="131">
        <f>I39+I40</f>
        <v>7011.9</v>
      </c>
    </row>
    <row r="39" spans="1:9" s="100" customFormat="1" ht="48.75" customHeight="1">
      <c r="A39" s="102"/>
      <c r="B39" s="101" t="str">
        <f>'приложение 4'!A49</f>
        <v> Расходы на обеспечение деятельности (оказания услуг)муниципальных учреждений(Расходы на выплату персоналу в целях обеспечения выполнения функций государственными(муниципальными) органами,казенными учреждениями,органами упраления государственными внебюджетными фондами)</v>
      </c>
      <c r="C39" s="99" t="s">
        <v>521</v>
      </c>
      <c r="D39" s="99" t="s">
        <v>150</v>
      </c>
      <c r="E39" s="99" t="s">
        <v>129</v>
      </c>
      <c r="F39" s="99" t="s">
        <v>145</v>
      </c>
      <c r="G39" s="132">
        <f>'приложение 4'!F49</f>
        <v>6505.7</v>
      </c>
      <c r="H39" s="132">
        <f>'приложение 4'!G49</f>
        <v>6576</v>
      </c>
      <c r="I39" s="132">
        <f>'приложение 4'!H49</f>
        <v>6576</v>
      </c>
    </row>
    <row r="40" spans="1:9" s="100" customFormat="1" ht="48.75" customHeight="1">
      <c r="A40" s="102"/>
      <c r="B40" s="101" t="str">
        <f>'приложение 4'!A50</f>
        <v>Расходы на обеспечение деятельности (оказание услуг) муниципальных учреждний (Закупка товаров, работ и услуг для обеспечения государственных (муниципальных) нужд)</v>
      </c>
      <c r="C40" s="99" t="s">
        <v>521</v>
      </c>
      <c r="D40" s="99" t="s">
        <v>148</v>
      </c>
      <c r="E40" s="99" t="s">
        <v>129</v>
      </c>
      <c r="F40" s="99" t="s">
        <v>145</v>
      </c>
      <c r="G40" s="132">
        <f>'приложение 4'!F50</f>
        <v>517</v>
      </c>
      <c r="H40" s="132">
        <f>'приложение 4'!G50</f>
        <v>471.3</v>
      </c>
      <c r="I40" s="132">
        <f>'приложение 4'!H50</f>
        <v>435.9</v>
      </c>
    </row>
    <row r="41" spans="1:9" s="1" customFormat="1" ht="48.75" customHeight="1">
      <c r="A41" s="58" t="s">
        <v>112</v>
      </c>
      <c r="B41" s="48" t="s">
        <v>486</v>
      </c>
      <c r="C41" s="49" t="s">
        <v>490</v>
      </c>
      <c r="D41" s="49"/>
      <c r="E41" s="49"/>
      <c r="F41" s="49"/>
      <c r="G41" s="129">
        <f>G42+G44</f>
        <v>1179</v>
      </c>
      <c r="H41" s="129">
        <f>H42+H44</f>
        <v>605</v>
      </c>
      <c r="I41" s="129">
        <f>I42+I44</f>
        <v>315</v>
      </c>
    </row>
    <row r="42" spans="1:9" s="1" customFormat="1" ht="48.75" customHeight="1">
      <c r="A42" s="58" t="s">
        <v>113</v>
      </c>
      <c r="B42" s="48" t="s">
        <v>487</v>
      </c>
      <c r="C42" s="49" t="s">
        <v>491</v>
      </c>
      <c r="D42" s="49"/>
      <c r="E42" s="49"/>
      <c r="F42" s="49"/>
      <c r="G42" s="129">
        <f>G43</f>
        <v>979</v>
      </c>
      <c r="H42" s="129">
        <f>H43</f>
        <v>405</v>
      </c>
      <c r="I42" s="129">
        <f>I43</f>
        <v>315</v>
      </c>
    </row>
    <row r="43" spans="1:9" s="1" customFormat="1" ht="48.75" customHeight="1">
      <c r="A43" s="58"/>
      <c r="B43" s="17" t="s">
        <v>488</v>
      </c>
      <c r="C43" s="20" t="s">
        <v>616</v>
      </c>
      <c r="D43" s="20" t="s">
        <v>148</v>
      </c>
      <c r="E43" s="20" t="s">
        <v>134</v>
      </c>
      <c r="F43" s="20" t="s">
        <v>489</v>
      </c>
      <c r="G43" s="130">
        <f>'приложение 4'!F68</f>
        <v>979</v>
      </c>
      <c r="H43" s="130">
        <f>'приложение 4'!G68</f>
        <v>405</v>
      </c>
      <c r="I43" s="130">
        <f>'приложение 4'!H68</f>
        <v>315</v>
      </c>
    </row>
    <row r="44" spans="1:9" s="2" customFormat="1" ht="48.75" customHeight="1">
      <c r="A44" s="58" t="s">
        <v>539</v>
      </c>
      <c r="B44" s="48" t="str">
        <f>'приложение 4'!A55</f>
        <v>Основное мероприятие "Предупреждение и ликвидация последствий чрезвычайных ситуаций природного и техногенного характера"</v>
      </c>
      <c r="C44" s="49" t="s">
        <v>535</v>
      </c>
      <c r="D44" s="49"/>
      <c r="E44" s="49"/>
      <c r="F44" s="49"/>
      <c r="G44" s="129">
        <f>G45+G46+G47++G48</f>
        <v>200</v>
      </c>
      <c r="H44" s="129">
        <f>H45+H46+H47++H48</f>
        <v>200</v>
      </c>
      <c r="I44" s="129">
        <f>I45+I46+I47++I48</f>
        <v>0</v>
      </c>
    </row>
    <row r="45" spans="1:9" s="1" customFormat="1" ht="58.5" customHeight="1">
      <c r="A45" s="58"/>
      <c r="B45" s="17" t="str">
        <f>'приложение 4'!A56</f>
        <v>Мероприятия по предупреждению и ликвидации последствий чрезвычайных ситуаций природного и техногенного характера  (Закупка товаров, работ и услуг для обеспечения государственных (муниципальных) нужд)</v>
      </c>
      <c r="C45" s="20" t="s">
        <v>536</v>
      </c>
      <c r="D45" s="20" t="s">
        <v>148</v>
      </c>
      <c r="E45" s="20" t="s">
        <v>134</v>
      </c>
      <c r="F45" s="20" t="s">
        <v>147</v>
      </c>
      <c r="G45" s="130">
        <f>'приложение 4'!F56</f>
        <v>200</v>
      </c>
      <c r="H45" s="130">
        <f>'приложение 4'!G56</f>
        <v>200</v>
      </c>
      <c r="I45" s="130">
        <f>'приложение 4'!H56</f>
        <v>0</v>
      </c>
    </row>
    <row r="46" spans="1:9" s="1" customFormat="1" ht="49.5" customHeight="1" hidden="1">
      <c r="A46" s="58"/>
      <c r="B46" s="17" t="str">
        <f>'приложение 4'!A57</f>
        <v>Мероприятия по предупреждению и ликвидации последствий чрезвычайных ситуаций природного и техногенного характера  (социальное обеспечение и иные выплаты населению)</v>
      </c>
      <c r="C46" s="20" t="s">
        <v>536</v>
      </c>
      <c r="D46" s="20" t="s">
        <v>157</v>
      </c>
      <c r="E46" s="20" t="s">
        <v>134</v>
      </c>
      <c r="F46" s="20" t="s">
        <v>147</v>
      </c>
      <c r="G46" s="130">
        <f>'приложение 4'!F57</f>
        <v>0</v>
      </c>
      <c r="H46" s="130">
        <f>'приложение 4'!G57</f>
        <v>0</v>
      </c>
      <c r="I46" s="130">
        <f>'приложение 4'!H57</f>
        <v>0</v>
      </c>
    </row>
    <row r="47" spans="1:9" s="1" customFormat="1" ht="66.75" customHeight="1" hidden="1">
      <c r="A47" s="58"/>
      <c r="B47" s="17" t="str">
        <f>'приложение 4'!A58</f>
        <v>Управление резервным фондом Правительства Воронежской области и иными резервами на исполнение расходных обязательств Воронежской области (социальное обеспечение и иные выплаты населению)</v>
      </c>
      <c r="C47" s="20" t="s">
        <v>538</v>
      </c>
      <c r="D47" s="20" t="s">
        <v>157</v>
      </c>
      <c r="E47" s="20" t="s">
        <v>134</v>
      </c>
      <c r="F47" s="20" t="s">
        <v>147</v>
      </c>
      <c r="G47" s="130">
        <f>'приложение 4'!F58</f>
        <v>0</v>
      </c>
      <c r="H47" s="130">
        <f>'приложение 4'!G58</f>
        <v>0</v>
      </c>
      <c r="I47" s="130">
        <f>'приложение 4'!H58</f>
        <v>0</v>
      </c>
    </row>
    <row r="48" spans="1:9" s="1" customFormat="1" ht="46.5" customHeight="1" hidden="1">
      <c r="A48" s="58"/>
      <c r="B48" s="17" t="str">
        <f>'приложение 4'!A63</f>
        <v>Выполнение других расходных обязательств (закупка товаров, работ и услуг для обеспечения государственных (муниципальных) нужд)</v>
      </c>
      <c r="C48" s="20" t="s">
        <v>102</v>
      </c>
      <c r="D48" s="20" t="s">
        <v>148</v>
      </c>
      <c r="E48" s="20" t="s">
        <v>134</v>
      </c>
      <c r="F48" s="20" t="s">
        <v>135</v>
      </c>
      <c r="G48" s="130">
        <f>'приложение 4'!F63</f>
        <v>0</v>
      </c>
      <c r="H48" s="130">
        <v>0</v>
      </c>
      <c r="I48" s="130">
        <v>0</v>
      </c>
    </row>
    <row r="49" spans="1:9" s="2" customFormat="1" ht="24.75" customHeight="1">
      <c r="A49" s="58" t="s">
        <v>335</v>
      </c>
      <c r="B49" s="48" t="s">
        <v>260</v>
      </c>
      <c r="C49" s="49" t="s">
        <v>259</v>
      </c>
      <c r="D49" s="49"/>
      <c r="E49" s="49"/>
      <c r="F49" s="49"/>
      <c r="G49" s="129">
        <f>G50+G52+G54</f>
        <v>8836.26</v>
      </c>
      <c r="H49" s="129">
        <f>H50+H52+H54</f>
        <v>5792.9</v>
      </c>
      <c r="I49" s="129">
        <f>I50+I52+I54</f>
        <v>5833.5</v>
      </c>
    </row>
    <row r="50" spans="1:9" s="2" customFormat="1" ht="44.25" customHeight="1">
      <c r="A50" s="58" t="s">
        <v>336</v>
      </c>
      <c r="B50" s="48" t="s">
        <v>261</v>
      </c>
      <c r="C50" s="49" t="s">
        <v>262</v>
      </c>
      <c r="D50" s="49"/>
      <c r="E50" s="49"/>
      <c r="F50" s="49"/>
      <c r="G50" s="129">
        <f>G51</f>
        <v>825</v>
      </c>
      <c r="H50" s="129">
        <f>H51</f>
        <v>650</v>
      </c>
      <c r="I50" s="129">
        <f>I51</f>
        <v>676</v>
      </c>
    </row>
    <row r="51" spans="1:9" s="1" customFormat="1" ht="57" customHeight="1">
      <c r="A51" s="58"/>
      <c r="B51" s="17" t="s">
        <v>369</v>
      </c>
      <c r="C51" s="20" t="s">
        <v>263</v>
      </c>
      <c r="D51" s="20" t="s">
        <v>148</v>
      </c>
      <c r="E51" s="20" t="s">
        <v>130</v>
      </c>
      <c r="F51" s="20" t="s">
        <v>132</v>
      </c>
      <c r="G51" s="130">
        <f>'приложение 4'!F74</f>
        <v>825</v>
      </c>
      <c r="H51" s="130">
        <f>'приложение 4'!G74</f>
        <v>650</v>
      </c>
      <c r="I51" s="130">
        <f>'приложение 4'!H74</f>
        <v>676</v>
      </c>
    </row>
    <row r="52" spans="1:9" s="2" customFormat="1" ht="29.25" customHeight="1">
      <c r="A52" s="58" t="s">
        <v>337</v>
      </c>
      <c r="B52" s="60" t="s">
        <v>314</v>
      </c>
      <c r="C52" s="49" t="s">
        <v>315</v>
      </c>
      <c r="D52" s="49"/>
      <c r="E52" s="49"/>
      <c r="F52" s="49"/>
      <c r="G52" s="129">
        <f>G53</f>
        <v>5777.3</v>
      </c>
      <c r="H52" s="129">
        <f>H53</f>
        <v>5142.9</v>
      </c>
      <c r="I52" s="129">
        <f>I53</f>
        <v>5157.5</v>
      </c>
    </row>
    <row r="53" spans="1:9" s="1" customFormat="1" ht="67.5" customHeight="1">
      <c r="A53" s="58"/>
      <c r="B53" s="7" t="str">
        <f>'приложение 4'!A180</f>
        <v>Иные межбюджетные трансферты бюджету Бобровского муниципального района   на осуществление части полномочий по решению вопросов местного значения в соответствии с заключенным соглашением (Межбюджетные трансферты)</v>
      </c>
      <c r="C53" s="20" t="s">
        <v>313</v>
      </c>
      <c r="D53" s="20" t="s">
        <v>138</v>
      </c>
      <c r="E53" s="20" t="s">
        <v>156</v>
      </c>
      <c r="F53" s="20" t="s">
        <v>129</v>
      </c>
      <c r="G53" s="130">
        <f>'приложение 4'!F180</f>
        <v>5777.3</v>
      </c>
      <c r="H53" s="130">
        <f>'приложение 4'!G180</f>
        <v>5142.9</v>
      </c>
      <c r="I53" s="130">
        <f>'приложение 4'!H180</f>
        <v>5157.5</v>
      </c>
    </row>
    <row r="54" spans="1:9" s="2" customFormat="1" ht="77.25" customHeight="1">
      <c r="A54" s="58" t="s">
        <v>338</v>
      </c>
      <c r="B54" s="60" t="s">
        <v>254</v>
      </c>
      <c r="C54" s="49" t="s">
        <v>317</v>
      </c>
      <c r="D54" s="49"/>
      <c r="E54" s="49"/>
      <c r="F54" s="49"/>
      <c r="G54" s="129">
        <f>G55</f>
        <v>2233.96</v>
      </c>
      <c r="H54" s="129">
        <f>H55</f>
        <v>0</v>
      </c>
      <c r="I54" s="129">
        <f>I55</f>
        <v>0</v>
      </c>
    </row>
    <row r="55" spans="1:9" s="1" customFormat="1" ht="43.5" customHeight="1">
      <c r="A55" s="58"/>
      <c r="B55" s="7" t="s">
        <v>617</v>
      </c>
      <c r="C55" s="20" t="s">
        <v>318</v>
      </c>
      <c r="D55" s="20" t="s">
        <v>149</v>
      </c>
      <c r="E55" s="20" t="s">
        <v>156</v>
      </c>
      <c r="F55" s="20" t="s">
        <v>130</v>
      </c>
      <c r="G55" s="130">
        <f>'приложение 4'!F185</f>
        <v>2233.96</v>
      </c>
      <c r="H55" s="130">
        <f>'приложение 4'!G185</f>
        <v>0</v>
      </c>
      <c r="I55" s="130">
        <f>'приложение 4'!H185</f>
        <v>0</v>
      </c>
    </row>
    <row r="56" spans="1:9" s="2" customFormat="1" ht="21.75" customHeight="1">
      <c r="A56" s="58" t="s">
        <v>339</v>
      </c>
      <c r="B56" s="48" t="s">
        <v>319</v>
      </c>
      <c r="C56" s="49" t="s">
        <v>321</v>
      </c>
      <c r="D56" s="49"/>
      <c r="E56" s="49"/>
      <c r="F56" s="49"/>
      <c r="G56" s="129">
        <f>G57+G60</f>
        <v>850.6</v>
      </c>
      <c r="H56" s="129">
        <f>H57+H60</f>
        <v>1228.5</v>
      </c>
      <c r="I56" s="129">
        <f>I57+I60</f>
        <v>1246.3</v>
      </c>
    </row>
    <row r="57" spans="1:9" s="2" customFormat="1" ht="27" customHeight="1">
      <c r="A57" s="58" t="s">
        <v>340</v>
      </c>
      <c r="B57" s="48" t="s">
        <v>320</v>
      </c>
      <c r="C57" s="49" t="s">
        <v>322</v>
      </c>
      <c r="D57" s="49"/>
      <c r="E57" s="49"/>
      <c r="F57" s="49"/>
      <c r="G57" s="129">
        <f>G58+G59</f>
        <v>850.6</v>
      </c>
      <c r="H57" s="129">
        <f>H58+H59</f>
        <v>828.5</v>
      </c>
      <c r="I57" s="129">
        <f>I58+I59</f>
        <v>846.3</v>
      </c>
    </row>
    <row r="58" spans="1:9" s="1" customFormat="1" ht="51" customHeight="1">
      <c r="A58" s="58"/>
      <c r="B58" s="17" t="s">
        <v>324</v>
      </c>
      <c r="C58" s="20" t="s">
        <v>323</v>
      </c>
      <c r="D58" s="20" t="s">
        <v>157</v>
      </c>
      <c r="E58" s="20" t="s">
        <v>135</v>
      </c>
      <c r="F58" s="20" t="s">
        <v>129</v>
      </c>
      <c r="G58" s="130">
        <f>'приложение 4'!F191</f>
        <v>346.6</v>
      </c>
      <c r="H58" s="130">
        <f>'приложение 4'!G191</f>
        <v>324.5</v>
      </c>
      <c r="I58" s="130">
        <f>'приложение 4'!H191</f>
        <v>342.3</v>
      </c>
    </row>
    <row r="59" spans="1:9" s="1" customFormat="1" ht="48" customHeight="1">
      <c r="A59" s="58"/>
      <c r="B59" s="17" t="s">
        <v>326</v>
      </c>
      <c r="C59" s="20" t="s">
        <v>325</v>
      </c>
      <c r="D59" s="20" t="s">
        <v>157</v>
      </c>
      <c r="E59" s="20" t="s">
        <v>135</v>
      </c>
      <c r="F59" s="20" t="s">
        <v>134</v>
      </c>
      <c r="G59" s="130">
        <f>'приложение 4'!F196</f>
        <v>504</v>
      </c>
      <c r="H59" s="130">
        <f>'приложение 4'!G196</f>
        <v>504</v>
      </c>
      <c r="I59" s="130">
        <f>'приложение 4'!H196</f>
        <v>504</v>
      </c>
    </row>
    <row r="60" spans="1:9" s="2" customFormat="1" ht="80.25" customHeight="1">
      <c r="A60" s="58" t="s">
        <v>341</v>
      </c>
      <c r="B60" s="48" t="s">
        <v>254</v>
      </c>
      <c r="C60" s="49" t="s">
        <v>327</v>
      </c>
      <c r="D60" s="49"/>
      <c r="E60" s="49"/>
      <c r="F60" s="49"/>
      <c r="G60" s="129">
        <f>G61</f>
        <v>0</v>
      </c>
      <c r="H60" s="129">
        <f>H61</f>
        <v>400</v>
      </c>
      <c r="I60" s="129">
        <f>I61</f>
        <v>400</v>
      </c>
    </row>
    <row r="61" spans="1:9" s="1" customFormat="1" ht="46.5" customHeight="1">
      <c r="A61" s="58"/>
      <c r="B61" s="17" t="s">
        <v>368</v>
      </c>
      <c r="C61" s="20" t="s">
        <v>328</v>
      </c>
      <c r="D61" s="20" t="s">
        <v>148</v>
      </c>
      <c r="E61" s="20" t="s">
        <v>135</v>
      </c>
      <c r="F61" s="20" t="s">
        <v>169</v>
      </c>
      <c r="G61" s="130">
        <f>'приложение 4'!F201</f>
        <v>0</v>
      </c>
      <c r="H61" s="130">
        <f>'приложение 4'!G201</f>
        <v>400</v>
      </c>
      <c r="I61" s="130">
        <f>'приложение 4'!H201</f>
        <v>400</v>
      </c>
    </row>
    <row r="62" spans="1:9" s="2" customFormat="1" ht="47.25" customHeight="1">
      <c r="A62" s="58" t="s">
        <v>342</v>
      </c>
      <c r="B62" s="48" t="s">
        <v>264</v>
      </c>
      <c r="C62" s="49" t="s">
        <v>266</v>
      </c>
      <c r="D62" s="49"/>
      <c r="E62" s="49"/>
      <c r="F62" s="49"/>
      <c r="G62" s="129">
        <f>G63+G68+G83+G131+G136</f>
        <v>421328.904</v>
      </c>
      <c r="H62" s="129">
        <f>H63+H68+H83+H131+H136</f>
        <v>160765.5</v>
      </c>
      <c r="I62" s="129">
        <f>I63+I68+I83+I131+I136</f>
        <v>129054.6</v>
      </c>
    </row>
    <row r="63" spans="1:9" s="2" customFormat="1" ht="28.5" customHeight="1">
      <c r="A63" s="58" t="s">
        <v>343</v>
      </c>
      <c r="B63" s="48" t="s">
        <v>265</v>
      </c>
      <c r="C63" s="49" t="s">
        <v>267</v>
      </c>
      <c r="D63" s="49"/>
      <c r="E63" s="49"/>
      <c r="F63" s="49"/>
      <c r="G63" s="129">
        <f>G64</f>
        <v>79638.16</v>
      </c>
      <c r="H63" s="129">
        <f>H64</f>
        <v>75506.1</v>
      </c>
      <c r="I63" s="129">
        <f>I64</f>
        <v>76253.3</v>
      </c>
    </row>
    <row r="64" spans="1:9" s="2" customFormat="1" ht="32.25" customHeight="1">
      <c r="A64" s="58" t="s">
        <v>344</v>
      </c>
      <c r="B64" s="48" t="s">
        <v>268</v>
      </c>
      <c r="C64" s="61" t="s">
        <v>108</v>
      </c>
      <c r="D64" s="49"/>
      <c r="E64" s="49"/>
      <c r="F64" s="49"/>
      <c r="G64" s="129">
        <f>G67+G66+G65</f>
        <v>79638.16</v>
      </c>
      <c r="H64" s="129">
        <f>H67+H66+H65</f>
        <v>75506.1</v>
      </c>
      <c r="I64" s="129">
        <f>I67+I66+I65</f>
        <v>76253.3</v>
      </c>
    </row>
    <row r="65" spans="1:9" s="2" customFormat="1" ht="47.25" customHeight="1">
      <c r="A65" s="58"/>
      <c r="B65" s="17" t="str">
        <f>'приложение 4'!A79</f>
        <v>Расходы на капитальный ремонт и ремонт автомобильных дорог общего пользования местного значения (закупка товаров, работ и услуг для госуд-х (муниципальных) нужд)</v>
      </c>
      <c r="C65" s="20" t="s">
        <v>548</v>
      </c>
      <c r="D65" s="20" t="s">
        <v>148</v>
      </c>
      <c r="E65" s="20" t="s">
        <v>130</v>
      </c>
      <c r="F65" s="20" t="s">
        <v>147</v>
      </c>
      <c r="G65" s="130">
        <f>'приложение 4'!F79</f>
        <v>44941.33</v>
      </c>
      <c r="H65" s="130">
        <f>'приложение 4'!G79</f>
        <v>44417.6</v>
      </c>
      <c r="I65" s="130">
        <f>'приложение 4'!H79</f>
        <v>44417.6</v>
      </c>
    </row>
    <row r="66" spans="1:9" s="2" customFormat="1" ht="46.5" customHeight="1">
      <c r="A66" s="58"/>
      <c r="B66" s="17" t="str">
        <f>'приложение 4'!A80</f>
        <v>Мероприятия по развитию сети автомобильных дорог местного значения поселения  (Закупка товаров, работ и услуг для обеспечения государственных (муниципальных) нужд)</v>
      </c>
      <c r="C66" s="20" t="s">
        <v>271</v>
      </c>
      <c r="D66" s="20" t="s">
        <v>148</v>
      </c>
      <c r="E66" s="20" t="s">
        <v>130</v>
      </c>
      <c r="F66" s="20" t="s">
        <v>147</v>
      </c>
      <c r="G66" s="130">
        <f>'приложение 4'!F80</f>
        <v>992.43</v>
      </c>
      <c r="H66" s="130">
        <f>'приложение 4'!G80</f>
        <v>0</v>
      </c>
      <c r="I66" s="130">
        <f>'приложение 4'!H80</f>
        <v>0</v>
      </c>
    </row>
    <row r="67" spans="1:9" s="1" customFormat="1" ht="47.25" customHeight="1">
      <c r="A67" s="58"/>
      <c r="B67" s="17" t="s">
        <v>270</v>
      </c>
      <c r="C67" s="20" t="s">
        <v>271</v>
      </c>
      <c r="D67" s="20" t="s">
        <v>151</v>
      </c>
      <c r="E67" s="20" t="s">
        <v>130</v>
      </c>
      <c r="F67" s="20" t="s">
        <v>147</v>
      </c>
      <c r="G67" s="130">
        <f>'приложение 4'!F81</f>
        <v>33704.4</v>
      </c>
      <c r="H67" s="130">
        <f>'приложение 4'!G81</f>
        <v>31088.5</v>
      </c>
      <c r="I67" s="130">
        <f>'приложение 4'!H81</f>
        <v>31835.7</v>
      </c>
    </row>
    <row r="68" spans="1:9" s="2" customFormat="1" ht="35.25" customHeight="1">
      <c r="A68" s="58" t="s">
        <v>345</v>
      </c>
      <c r="B68" s="48" t="s">
        <v>272</v>
      </c>
      <c r="C68" s="49" t="s">
        <v>273</v>
      </c>
      <c r="D68" s="49"/>
      <c r="E68" s="49"/>
      <c r="F68" s="49"/>
      <c r="G68" s="129">
        <f>G70+G71+G73+G74+G76+G78+G80+G82</f>
        <v>13065.199999999999</v>
      </c>
      <c r="H68" s="129">
        <f>H70+H71+H73+H74+H76+H78+H80+H82</f>
        <v>3293.4</v>
      </c>
      <c r="I68" s="129">
        <f>I70+I71+I73+I74+I76+I78+I80+I82</f>
        <v>3849.2</v>
      </c>
    </row>
    <row r="69" spans="1:9" s="2" customFormat="1" ht="35.25" customHeight="1">
      <c r="A69" s="58" t="s">
        <v>87</v>
      </c>
      <c r="B69" s="48" t="str">
        <f>'приложение 4'!A85</f>
        <v>Основное мероприятие "Благоустройство территорий муниципальных образований"</v>
      </c>
      <c r="C69" s="49" t="s">
        <v>84</v>
      </c>
      <c r="D69" s="49"/>
      <c r="E69" s="49"/>
      <c r="F69" s="49"/>
      <c r="G69" s="129">
        <f>G70+G71</f>
        <v>2189.6000000000004</v>
      </c>
      <c r="H69" s="129">
        <f>H70+H71</f>
        <v>0</v>
      </c>
      <c r="I69" s="129">
        <f>I70+I71</f>
        <v>0</v>
      </c>
    </row>
    <row r="70" spans="1:9" s="87" customFormat="1" ht="70.5" customHeight="1">
      <c r="A70" s="86"/>
      <c r="B70" s="17" t="str">
        <f>'приложение 4'!A86</f>
        <v>Расходы на благоустройство мест массового отдыха населения городского поселения город Бобров (Закупка товаров, работ и услуг для обеспечения государственных (муниципальных) нужд)</v>
      </c>
      <c r="C70" s="20" t="s">
        <v>85</v>
      </c>
      <c r="D70" s="20" t="s">
        <v>148</v>
      </c>
      <c r="E70" s="20" t="s">
        <v>130</v>
      </c>
      <c r="F70" s="20" t="s">
        <v>131</v>
      </c>
      <c r="G70" s="130">
        <f>'приложение 4'!F86</f>
        <v>2189.6000000000004</v>
      </c>
      <c r="H70" s="130">
        <f>'приложение 4'!G86</f>
        <v>0</v>
      </c>
      <c r="I70" s="130">
        <f>'приложение 4'!H86</f>
        <v>0</v>
      </c>
    </row>
    <row r="71" spans="1:9" s="90" customFormat="1" ht="70.5" customHeight="1" hidden="1">
      <c r="A71" s="126"/>
      <c r="B71" s="88" t="str">
        <f>'приложение 4'!A87</f>
        <v>Выполнение других расходных обязательств (закупка товаров, работ и услуг для обеспечения государственных (муниципальных) нужд)</v>
      </c>
      <c r="C71" s="89" t="s">
        <v>568</v>
      </c>
      <c r="D71" s="89" t="s">
        <v>148</v>
      </c>
      <c r="E71" s="89" t="s">
        <v>130</v>
      </c>
      <c r="F71" s="89" t="s">
        <v>131</v>
      </c>
      <c r="G71" s="133">
        <f>'приложение 4'!F87</f>
        <v>0</v>
      </c>
      <c r="H71" s="133">
        <f>'приложение 4'!G87</f>
        <v>0</v>
      </c>
      <c r="I71" s="133">
        <f>'приложение 4'!H87</f>
        <v>0</v>
      </c>
    </row>
    <row r="72" spans="1:9" s="2" customFormat="1" ht="81" customHeight="1">
      <c r="A72" s="58" t="s">
        <v>513</v>
      </c>
      <c r="B72" s="48" t="str">
        <f>'приложение 4'!A88</f>
        <v>Основное мероприятие "Финансовое обеспечение выполнения других расходных обязательств городского поселения город Бобров  исполнительными органами государственной власти, иными главными распорядителями средств местного бюджета-исполнителями"</v>
      </c>
      <c r="C72" s="49" t="s">
        <v>509</v>
      </c>
      <c r="D72" s="49"/>
      <c r="E72" s="49"/>
      <c r="F72" s="49"/>
      <c r="G72" s="129">
        <f>G73+G74</f>
        <v>9003.8</v>
      </c>
      <c r="H72" s="129">
        <f>H73+H74</f>
        <v>1000</v>
      </c>
      <c r="I72" s="129">
        <f>I73+I74</f>
        <v>1000</v>
      </c>
    </row>
    <row r="73" spans="1:9" s="87" customFormat="1" ht="81" customHeight="1" hidden="1">
      <c r="A73" s="86"/>
      <c r="B73" s="17" t="str">
        <f>'приложение 4'!A89</f>
        <v>Создание объектов социального и производственного комплексов в т.ч.объектов общегражданского назначения, жилья, инфраструктуры (капитальные вложения в объекты недвижимого имущества государственной (муниципальной) собственности)</v>
      </c>
      <c r="C73" s="20" t="s">
        <v>26</v>
      </c>
      <c r="D73" s="20" t="s">
        <v>149</v>
      </c>
      <c r="E73" s="20" t="s">
        <v>130</v>
      </c>
      <c r="F73" s="20" t="s">
        <v>131</v>
      </c>
      <c r="G73" s="130">
        <f>'приложение 4'!F89</f>
        <v>8764.4</v>
      </c>
      <c r="H73" s="130">
        <f>'приложение 4'!G89</f>
        <v>0</v>
      </c>
      <c r="I73" s="130">
        <f>'приложение 4'!H89</f>
        <v>0</v>
      </c>
    </row>
    <row r="74" spans="1:9" s="87" customFormat="1" ht="47.25" customHeight="1">
      <c r="A74" s="86"/>
      <c r="B74" s="17" t="str">
        <f>'приложение 4'!A91</f>
        <v>Выполнение других расходных обязательств  (капитальные вложения в объекты недвижимого имущества государственной (муниципальной) собственности)</v>
      </c>
      <c r="C74" s="20" t="s">
        <v>511</v>
      </c>
      <c r="D74" s="20" t="s">
        <v>148</v>
      </c>
      <c r="E74" s="20" t="s">
        <v>130</v>
      </c>
      <c r="F74" s="20" t="s">
        <v>131</v>
      </c>
      <c r="G74" s="130">
        <f>'приложение 4'!F91</f>
        <v>239.4</v>
      </c>
      <c r="H74" s="130">
        <f>'приложение 4'!G91</f>
        <v>1000</v>
      </c>
      <c r="I74" s="130">
        <f>'приложение 4'!H91</f>
        <v>1000</v>
      </c>
    </row>
    <row r="75" spans="1:9" s="2" customFormat="1" ht="32.25" customHeight="1">
      <c r="A75" s="58" t="s">
        <v>346</v>
      </c>
      <c r="B75" s="48" t="s">
        <v>274</v>
      </c>
      <c r="C75" s="49" t="s">
        <v>275</v>
      </c>
      <c r="D75" s="49"/>
      <c r="E75" s="49"/>
      <c r="F75" s="49"/>
      <c r="G75" s="129">
        <f>G76</f>
        <v>1457.6</v>
      </c>
      <c r="H75" s="129">
        <f>H76</f>
        <v>1800</v>
      </c>
      <c r="I75" s="129">
        <f>I76</f>
        <v>1800</v>
      </c>
    </row>
    <row r="76" spans="1:9" s="1" customFormat="1" ht="48" customHeight="1">
      <c r="A76" s="58"/>
      <c r="B76" s="17" t="s">
        <v>370</v>
      </c>
      <c r="C76" s="20" t="s">
        <v>276</v>
      </c>
      <c r="D76" s="20" t="s">
        <v>148</v>
      </c>
      <c r="E76" s="20" t="s">
        <v>130</v>
      </c>
      <c r="F76" s="20" t="s">
        <v>131</v>
      </c>
      <c r="G76" s="130">
        <f>'приложение 4'!F93</f>
        <v>1457.6</v>
      </c>
      <c r="H76" s="130">
        <f>'приложение 4'!G93</f>
        <v>1800</v>
      </c>
      <c r="I76" s="130">
        <f>'приложение 4'!H93</f>
        <v>1800</v>
      </c>
    </row>
    <row r="77" spans="1:9" s="2" customFormat="1" ht="24.75" customHeight="1">
      <c r="A77" s="58" t="s">
        <v>347</v>
      </c>
      <c r="B77" s="48" t="s">
        <v>278</v>
      </c>
      <c r="C77" s="49" t="s">
        <v>277</v>
      </c>
      <c r="D77" s="49"/>
      <c r="E77" s="49"/>
      <c r="F77" s="49"/>
      <c r="G77" s="129">
        <f>G78</f>
        <v>154.9</v>
      </c>
      <c r="H77" s="129">
        <f>H78</f>
        <v>119</v>
      </c>
      <c r="I77" s="129">
        <f>I78</f>
        <v>119</v>
      </c>
    </row>
    <row r="78" spans="1:9" s="1" customFormat="1" ht="70.5" customHeight="1">
      <c r="A78" s="58"/>
      <c r="B78" s="17" t="str">
        <f>'приложение 4'!A95</f>
        <v>Иные межбюджетные трансферты бюджету Бобровского муниципального района   на осуществление части полномочий по решению вопросов местного значения в соответствии с заключенным соглашением.(Межбюджетные трансферты)</v>
      </c>
      <c r="C78" s="20" t="s">
        <v>279</v>
      </c>
      <c r="D78" s="20" t="s">
        <v>138</v>
      </c>
      <c r="E78" s="20" t="s">
        <v>130</v>
      </c>
      <c r="F78" s="20" t="s">
        <v>131</v>
      </c>
      <c r="G78" s="130">
        <f>'приложение 4'!F95</f>
        <v>154.9</v>
      </c>
      <c r="H78" s="130">
        <f>'приложение 4'!G95</f>
        <v>119</v>
      </c>
      <c r="I78" s="130">
        <f>'приложение 4'!H95</f>
        <v>119</v>
      </c>
    </row>
    <row r="79" spans="1:9" s="2" customFormat="1" ht="36" customHeight="1">
      <c r="A79" s="58" t="s">
        <v>348</v>
      </c>
      <c r="B79" s="48" t="s">
        <v>280</v>
      </c>
      <c r="C79" s="49" t="s">
        <v>281</v>
      </c>
      <c r="D79" s="49"/>
      <c r="E79" s="49"/>
      <c r="F79" s="49"/>
      <c r="G79" s="129">
        <f>G80</f>
        <v>259.3</v>
      </c>
      <c r="H79" s="129">
        <f>H80</f>
        <v>374.4</v>
      </c>
      <c r="I79" s="129">
        <f>I80</f>
        <v>930.2</v>
      </c>
    </row>
    <row r="80" spans="1:9" s="1" customFormat="1" ht="45" customHeight="1">
      <c r="A80" s="58"/>
      <c r="B80" s="17" t="s">
        <v>371</v>
      </c>
      <c r="C80" s="20" t="s">
        <v>282</v>
      </c>
      <c r="D80" s="20" t="s">
        <v>148</v>
      </c>
      <c r="E80" s="20" t="s">
        <v>130</v>
      </c>
      <c r="F80" s="20" t="s">
        <v>131</v>
      </c>
      <c r="G80" s="130">
        <f>'приложение 4'!F97</f>
        <v>259.3</v>
      </c>
      <c r="H80" s="130">
        <f>'приложение 4'!G97</f>
        <v>374.4</v>
      </c>
      <c r="I80" s="130">
        <f>'приложение 4'!H97</f>
        <v>930.2</v>
      </c>
    </row>
    <row r="81" spans="1:9" s="2" customFormat="1" ht="45" customHeight="1">
      <c r="A81" s="58" t="s">
        <v>612</v>
      </c>
      <c r="B81" s="48" t="str">
        <f>'приложение 4'!A98</f>
        <v>Основное мероприятие "Проведение комплексных кадастровых работ"</v>
      </c>
      <c r="C81" s="49" t="s">
        <v>602</v>
      </c>
      <c r="D81" s="20"/>
      <c r="E81" s="20"/>
      <c r="F81" s="20"/>
      <c r="G81" s="129">
        <f>G82</f>
        <v>0</v>
      </c>
      <c r="H81" s="129">
        <f>H82</f>
        <v>0</v>
      </c>
      <c r="I81" s="129">
        <f>I82</f>
        <v>0</v>
      </c>
    </row>
    <row r="82" spans="1:9" s="87" customFormat="1" ht="45" customHeight="1">
      <c r="A82" s="86"/>
      <c r="B82" s="17" t="str">
        <f>'приложение 4'!A99</f>
        <v>Расходы на проведение комплексных кадастровых работ (Закупка товаров, работ и услуг для обеспечения государственных (муниципальных) нужд)</v>
      </c>
      <c r="C82" s="49" t="s">
        <v>601</v>
      </c>
      <c r="D82" s="20" t="s">
        <v>148</v>
      </c>
      <c r="E82" s="20" t="s">
        <v>130</v>
      </c>
      <c r="F82" s="20" t="s">
        <v>131</v>
      </c>
      <c r="G82" s="130">
        <f>'приложение 4'!F99</f>
        <v>0</v>
      </c>
      <c r="H82" s="130">
        <f>'приложение 4'!G99</f>
        <v>0</v>
      </c>
      <c r="I82" s="130">
        <f>'приложение 4'!H99</f>
        <v>0</v>
      </c>
    </row>
    <row r="83" spans="1:9" s="2" customFormat="1" ht="45" customHeight="1">
      <c r="A83" s="58" t="s">
        <v>349</v>
      </c>
      <c r="B83" s="48" t="s">
        <v>283</v>
      </c>
      <c r="C83" s="49" t="s">
        <v>284</v>
      </c>
      <c r="D83" s="49"/>
      <c r="E83" s="49"/>
      <c r="F83" s="49"/>
      <c r="G83" s="129">
        <f>G84+G86+G88+G92+G100+G105+G107+G110+G118+G123</f>
        <v>276117.104</v>
      </c>
      <c r="H83" s="129">
        <f>H84+H86+H88+H92+H100+H105+H107+H110+H118+H123</f>
        <v>58930.700000000004</v>
      </c>
      <c r="I83" s="129">
        <f>I84+I86+I88+I92+I100+I105+I107+I110+I118+I123</f>
        <v>25811.3</v>
      </c>
    </row>
    <row r="84" spans="1:9" s="2" customFormat="1" ht="39.75" customHeight="1">
      <c r="A84" s="58" t="s">
        <v>350</v>
      </c>
      <c r="B84" s="48" t="s">
        <v>542</v>
      </c>
      <c r="C84" s="49" t="s">
        <v>286</v>
      </c>
      <c r="D84" s="49"/>
      <c r="E84" s="49"/>
      <c r="F84" s="49"/>
      <c r="G84" s="129">
        <f>G85</f>
        <v>101303.09999999999</v>
      </c>
      <c r="H84" s="129">
        <f>H85</f>
        <v>28126.7</v>
      </c>
      <c r="I84" s="129">
        <f>I85</f>
        <v>0</v>
      </c>
    </row>
    <row r="85" spans="1:9" s="1" customFormat="1" ht="61.5" customHeight="1">
      <c r="A85" s="58"/>
      <c r="B85" s="17" t="s">
        <v>375</v>
      </c>
      <c r="C85" s="20" t="s">
        <v>549</v>
      </c>
      <c r="D85" s="20" t="s">
        <v>149</v>
      </c>
      <c r="E85" s="20" t="s">
        <v>132</v>
      </c>
      <c r="F85" s="20" t="s">
        <v>129</v>
      </c>
      <c r="G85" s="130">
        <f>'приложение 4'!F105</f>
        <v>101303.09999999999</v>
      </c>
      <c r="H85" s="130">
        <f>'приложение 4'!G105</f>
        <v>28126.7</v>
      </c>
      <c r="I85" s="130">
        <f>'приложение 4'!H105</f>
        <v>0</v>
      </c>
    </row>
    <row r="86" spans="1:9" s="2" customFormat="1" ht="53.25" customHeight="1">
      <c r="A86" s="58" t="s">
        <v>609</v>
      </c>
      <c r="B86" s="48" t="s">
        <v>596</v>
      </c>
      <c r="C86" s="49" t="s">
        <v>611</v>
      </c>
      <c r="D86" s="49"/>
      <c r="E86" s="49"/>
      <c r="F86" s="49"/>
      <c r="G86" s="129">
        <f>G87</f>
        <v>15978.45</v>
      </c>
      <c r="H86" s="129">
        <f>H87</f>
        <v>5628.700000000001</v>
      </c>
      <c r="I86" s="129">
        <f>I87</f>
        <v>0</v>
      </c>
    </row>
    <row r="87" spans="1:9" s="1" customFormat="1" ht="61.5" customHeight="1">
      <c r="A87" s="58"/>
      <c r="B87" s="17" t="s">
        <v>598</v>
      </c>
      <c r="C87" s="20" t="s">
        <v>610</v>
      </c>
      <c r="D87" s="20" t="s">
        <v>149</v>
      </c>
      <c r="E87" s="20" t="s">
        <v>132</v>
      </c>
      <c r="F87" s="20" t="s">
        <v>129</v>
      </c>
      <c r="G87" s="130">
        <f>'приложение 4'!F107</f>
        <v>15978.45</v>
      </c>
      <c r="H87" s="130">
        <f>'приложение 4'!G107</f>
        <v>5628.700000000001</v>
      </c>
      <c r="I87" s="130">
        <f>'приложение 4'!H107</f>
        <v>0</v>
      </c>
    </row>
    <row r="88" spans="1:9" s="2" customFormat="1" ht="45.75" customHeight="1">
      <c r="A88" s="58" t="s">
        <v>36</v>
      </c>
      <c r="B88" s="48" t="str">
        <f>'приложение 4'!A108</f>
        <v>Основное мероприятие "Переселение граждан из аварийного жилищного фонда, признанного таковым до 01.01.2017 года"</v>
      </c>
      <c r="C88" s="49" t="s">
        <v>29</v>
      </c>
      <c r="D88" s="49"/>
      <c r="E88" s="49"/>
      <c r="F88" s="49"/>
      <c r="G88" s="129">
        <f>G89+G90+G91</f>
        <v>0</v>
      </c>
      <c r="H88" s="129">
        <f>H89+H90+H91</f>
        <v>0</v>
      </c>
      <c r="I88" s="129">
        <f>I89+I90+I91</f>
        <v>0</v>
      </c>
    </row>
    <row r="89" spans="1:9" s="1" customFormat="1" ht="84.75" customHeight="1" hidden="1">
      <c r="A89" s="58"/>
      <c r="B89" s="17" t="str">
        <f>'приложение 4'!A109</f>
        <v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   (капитальные вложения в объекты недвижимого имущества государственной (муниципальной) собственности)</v>
      </c>
      <c r="C89" s="20" t="s">
        <v>81</v>
      </c>
      <c r="D89" s="20" t="s">
        <v>149</v>
      </c>
      <c r="E89" s="20" t="s">
        <v>132</v>
      </c>
      <c r="F89" s="20" t="s">
        <v>129</v>
      </c>
      <c r="G89" s="130">
        <f>'приложение 3'!G110</f>
        <v>0</v>
      </c>
      <c r="H89" s="130">
        <f>'приложение 4'!G109</f>
        <v>0</v>
      </c>
      <c r="I89" s="130">
        <f>'приложение 4'!H109</f>
        <v>0</v>
      </c>
    </row>
    <row r="90" spans="1:9" s="1" customFormat="1" ht="76.5" customHeight="1" hidden="1">
      <c r="A90" s="58"/>
      <c r="B90" s="17" t="str">
        <f>'приложение 4'!A110</f>
        <v>Обеспечение мероприятий по переселению граждан из аварийного жилищного фонда за счет средств областного бюджета (капитальные вложения в объекты недвижимого имущества государственной (муниципальной) собственности)</v>
      </c>
      <c r="C90" s="20" t="s">
        <v>80</v>
      </c>
      <c r="D90" s="20" t="s">
        <v>149</v>
      </c>
      <c r="E90" s="20" t="s">
        <v>132</v>
      </c>
      <c r="F90" s="20" t="s">
        <v>129</v>
      </c>
      <c r="G90" s="130">
        <f>'приложение 3'!G111</f>
        <v>0</v>
      </c>
      <c r="H90" s="130">
        <f>'приложение 4'!G110</f>
        <v>0</v>
      </c>
      <c r="I90" s="130">
        <f>'приложение 4'!H110</f>
        <v>0</v>
      </c>
    </row>
    <row r="91" spans="1:9" s="1" customFormat="1" ht="76.5" customHeight="1" hidden="1">
      <c r="A91" s="58"/>
      <c r="B91" s="17" t="str">
        <f>'приложение 4'!A111</f>
        <v>Обеспечение мероприятий по переселению граждан из аварийного жилищного фонда, признанного таковым до 01.01.2017г., за счет средств бюджетов (капитальные вложения в объекты недвижимого имущества государственной (муниципальной) собственности)</v>
      </c>
      <c r="C91" s="20" t="s">
        <v>88</v>
      </c>
      <c r="D91" s="20" t="s">
        <v>149</v>
      </c>
      <c r="E91" s="20" t="s">
        <v>132</v>
      </c>
      <c r="F91" s="20" t="s">
        <v>129</v>
      </c>
      <c r="G91" s="130">
        <f>'приложение 3'!G112</f>
        <v>0</v>
      </c>
      <c r="H91" s="130">
        <f>'приложение 4'!G111</f>
        <v>0</v>
      </c>
      <c r="I91" s="130">
        <f>'приложение 4'!H111</f>
        <v>0</v>
      </c>
    </row>
    <row r="92" spans="1:9" s="2" customFormat="1" ht="90.75" customHeight="1">
      <c r="A92" s="58" t="s">
        <v>351</v>
      </c>
      <c r="B92" s="48" t="s">
        <v>287</v>
      </c>
      <c r="C92" s="49" t="s">
        <v>288</v>
      </c>
      <c r="D92" s="49"/>
      <c r="E92" s="49"/>
      <c r="F92" s="49"/>
      <c r="G92" s="129">
        <f>G93+G94+G96+G99+G95+G97+G98</f>
        <v>35728.807</v>
      </c>
      <c r="H92" s="129">
        <f>H93+H94+H96+H99+H95+H97</f>
        <v>4035.5</v>
      </c>
      <c r="I92" s="129">
        <f>I93+I94+I96+I99+I95+I97</f>
        <v>4040.5</v>
      </c>
    </row>
    <row r="93" spans="1:9" s="2" customFormat="1" ht="44.25" customHeight="1">
      <c r="A93" s="58"/>
      <c r="B93" s="7" t="str">
        <f>'приложение 4'!A113</f>
        <v>Выполнение других расходных обязательств (Закупка товаров, работ и услуг для обеспечения государственных (муниципальных) нужд) </v>
      </c>
      <c r="C93" s="20" t="s">
        <v>289</v>
      </c>
      <c r="D93" s="20" t="s">
        <v>148</v>
      </c>
      <c r="E93" s="20" t="s">
        <v>132</v>
      </c>
      <c r="F93" s="20" t="s">
        <v>129</v>
      </c>
      <c r="G93" s="130">
        <f>'приложение 4'!F113</f>
        <v>200</v>
      </c>
      <c r="H93" s="130">
        <f>'приложение 4'!G113</f>
        <v>200</v>
      </c>
      <c r="I93" s="130">
        <f>'приложение 4'!H113</f>
        <v>200</v>
      </c>
    </row>
    <row r="94" spans="1:9" s="2" customFormat="1" ht="90" customHeight="1" hidden="1">
      <c r="A94" s="58"/>
      <c r="B94" s="7" t="str">
        <f>'приложение 4'!A124</f>
        <v>Иные межбюджетные трансферты на поощрение муниципальных образований Воронежской области за достижение наилучших значений региональных показателей эффективности развития муниципальных образований Воронежской области (закупка товаров, работ и услуг для обеспечения государственных (муниципальных) нужд)</v>
      </c>
      <c r="C94" s="20" t="s">
        <v>42</v>
      </c>
      <c r="D94" s="20" t="s">
        <v>148</v>
      </c>
      <c r="E94" s="20" t="s">
        <v>132</v>
      </c>
      <c r="F94" s="20" t="s">
        <v>133</v>
      </c>
      <c r="G94" s="130">
        <f>'приложение 4'!F124</f>
        <v>0</v>
      </c>
      <c r="H94" s="130">
        <f>'приложение 4'!G124</f>
        <v>0</v>
      </c>
      <c r="I94" s="130">
        <f>'приложение 4'!H124</f>
        <v>0</v>
      </c>
    </row>
    <row r="95" spans="1:9" s="2" customFormat="1" ht="90" customHeight="1" hidden="1">
      <c r="A95" s="58"/>
      <c r="B95" s="7" t="s">
        <v>585</v>
      </c>
      <c r="C95" s="20" t="s">
        <v>584</v>
      </c>
      <c r="D95" s="20" t="s">
        <v>148</v>
      </c>
      <c r="E95" s="20" t="s">
        <v>132</v>
      </c>
      <c r="F95" s="20" t="s">
        <v>133</v>
      </c>
      <c r="G95" s="130">
        <f>'приложение 4'!F125</f>
        <v>0</v>
      </c>
      <c r="H95" s="130">
        <f>'приложение 4'!G125</f>
        <v>0</v>
      </c>
      <c r="I95" s="130">
        <f>'приложение 4'!H125</f>
        <v>0</v>
      </c>
    </row>
    <row r="96" spans="1:9" s="1" customFormat="1" ht="44.25" customHeight="1">
      <c r="A96" s="58"/>
      <c r="B96" s="7" t="str">
        <f>'приложение 3'!A127</f>
        <v>Выполнение других расходных обязательств (Закупка товаров, работ и услуг для обеспечения государственных (муниципальных) нужд)</v>
      </c>
      <c r="C96" s="20" t="s">
        <v>289</v>
      </c>
      <c r="D96" s="20" t="s">
        <v>148</v>
      </c>
      <c r="E96" s="20" t="s">
        <v>132</v>
      </c>
      <c r="F96" s="20" t="s">
        <v>133</v>
      </c>
      <c r="G96" s="130">
        <f>'приложение 4'!F126</f>
        <v>15649.207</v>
      </c>
      <c r="H96" s="130">
        <f>'приложение 4'!G126</f>
        <v>3535.5</v>
      </c>
      <c r="I96" s="130">
        <f>'приложение 4'!H126</f>
        <v>3540.5</v>
      </c>
    </row>
    <row r="97" spans="1:9" s="1" customFormat="1" ht="81" customHeight="1" hidden="1">
      <c r="A97" s="58"/>
      <c r="B97" s="7" t="str">
        <f>'приложение 3'!A128</f>
        <v>Софинансирование расходов по реализации мероприятий по ремонту объектов теплоэнергетического хозяйства муниципальных образований, находящихся в муниципальной собственности, к очередному отопительному периоду, на 2021 год (закупка товаров, работ и услуг для обеспечения государственных (муниципальных) нужд)</v>
      </c>
      <c r="C97" s="20" t="s">
        <v>289</v>
      </c>
      <c r="D97" s="20" t="s">
        <v>148</v>
      </c>
      <c r="E97" s="20" t="s">
        <v>132</v>
      </c>
      <c r="F97" s="20" t="s">
        <v>133</v>
      </c>
      <c r="G97" s="130">
        <f>'приложение 4'!F127</f>
        <v>0</v>
      </c>
      <c r="H97" s="130">
        <f>'приложение 4'!G127</f>
        <v>0</v>
      </c>
      <c r="I97" s="130">
        <f>'приложение 4'!H127</f>
        <v>0</v>
      </c>
    </row>
    <row r="98" spans="1:9" s="1" customFormat="1" ht="81" customHeight="1">
      <c r="A98" s="58"/>
      <c r="B98" s="7" t="str">
        <f>'приложение 3'!A129</f>
        <v>Софинансирование расходов по реализации мероприятий по ремонту объектов теплоэнергетического хозяйства муниципальных образований, находящихся в муниципальной собственности, к очередному отопительному периоду, на 2021 год (закупка товаров, работ и услуг для обеспечения государственных (муниципальных) нужд)</v>
      </c>
      <c r="C98" s="20" t="s">
        <v>586</v>
      </c>
      <c r="D98" s="20" t="s">
        <v>148</v>
      </c>
      <c r="E98" s="20" t="s">
        <v>132</v>
      </c>
      <c r="F98" s="20" t="s">
        <v>133</v>
      </c>
      <c r="G98" s="130">
        <f>'приложение 4'!F128</f>
        <v>8573.6</v>
      </c>
      <c r="H98" s="130">
        <f>'приложение 4'!G128</f>
        <v>0</v>
      </c>
      <c r="I98" s="130">
        <f>'приложение 4'!H128</f>
        <v>0</v>
      </c>
    </row>
    <row r="99" spans="1:9" s="1" customFormat="1" ht="44.25" customHeight="1">
      <c r="A99" s="58"/>
      <c r="B99" s="7" t="s">
        <v>368</v>
      </c>
      <c r="C99" s="20" t="s">
        <v>289</v>
      </c>
      <c r="D99" s="20" t="s">
        <v>148</v>
      </c>
      <c r="E99" s="20" t="s">
        <v>132</v>
      </c>
      <c r="F99" s="20" t="s">
        <v>134</v>
      </c>
      <c r="G99" s="130">
        <f>'приложение 4'!F138</f>
        <v>11306</v>
      </c>
      <c r="H99" s="130">
        <f>'приложение 4'!G138</f>
        <v>300</v>
      </c>
      <c r="I99" s="130">
        <f>'приложение 4'!H138</f>
        <v>300</v>
      </c>
    </row>
    <row r="100" spans="1:9" s="2" customFormat="1" ht="45" customHeight="1">
      <c r="A100" s="58" t="s">
        <v>352</v>
      </c>
      <c r="B100" s="48" t="s">
        <v>290</v>
      </c>
      <c r="C100" s="49" t="s">
        <v>291</v>
      </c>
      <c r="D100" s="49"/>
      <c r="E100" s="49"/>
      <c r="F100" s="49"/>
      <c r="G100" s="129">
        <f>G101+G102</f>
        <v>0</v>
      </c>
      <c r="H100" s="129">
        <f>H101+H102</f>
        <v>0</v>
      </c>
      <c r="I100" s="129">
        <f>I101+I102</f>
        <v>0</v>
      </c>
    </row>
    <row r="101" spans="1:9" s="2" customFormat="1" ht="83.25" customHeight="1" hidden="1">
      <c r="A101" s="58"/>
      <c r="B101" s="17" t="str">
        <f>'приложение 3'!A117</f>
        <v>Обеспечение мероприятий по софинансированию разницы в расселяемых и предоставляемых площадях при переселении граждан из аварийного жилищного фонда, признанного таковым до 01.01.2017г., за счет средств бюджетов(капитальные вложения в объекты недвижимого имущества государственной (муниципальной) собственности)</v>
      </c>
      <c r="C101" s="20" t="s">
        <v>625</v>
      </c>
      <c r="D101" s="20" t="s">
        <v>149</v>
      </c>
      <c r="E101" s="20" t="s">
        <v>132</v>
      </c>
      <c r="F101" s="20" t="s">
        <v>129</v>
      </c>
      <c r="G101" s="130">
        <f>'приложение 3'!G117</f>
        <v>0</v>
      </c>
      <c r="H101" s="130">
        <f>H102+H103</f>
        <v>0</v>
      </c>
      <c r="I101" s="130">
        <f>I102+I103</f>
        <v>0</v>
      </c>
    </row>
    <row r="102" spans="1:9" s="2" customFormat="1" ht="96" customHeight="1" hidden="1">
      <c r="A102" s="58"/>
      <c r="B102" s="17" t="str">
        <f>'приложение 3'!A118</f>
        <v>Обеспечение мероприятий по софинансированию разницы в предоставляемых многодетным семьям по нормам предоставления жилых помещений и расселяемых площадях при переселении граждан из аварийного жилищного фонда, признанного таковым до 01.01.2017г., за счет средств бюджетов(капитальные вложения в объекты недвижимого имущества государственной (муниципальной) собственности)</v>
      </c>
      <c r="C102" s="20" t="s">
        <v>626</v>
      </c>
      <c r="D102" s="20" t="s">
        <v>149</v>
      </c>
      <c r="E102" s="20" t="s">
        <v>132</v>
      </c>
      <c r="F102" s="20" t="s">
        <v>129</v>
      </c>
      <c r="G102" s="130">
        <f>'приложение 3'!G118</f>
        <v>0</v>
      </c>
      <c r="H102" s="130">
        <f>H103+H104</f>
        <v>0</v>
      </c>
      <c r="I102" s="130">
        <f>I103+I104</f>
        <v>0</v>
      </c>
    </row>
    <row r="103" spans="1:9" s="87" customFormat="1" ht="79.5" customHeight="1" hidden="1">
      <c r="A103" s="86"/>
      <c r="B103" s="17" t="str">
        <f>'приложение 4'!A116</f>
        <v>Обеспечение мероприятий по софинансированию разницы в расселяемых и предоставляемых площадях при переселении граждан из аварийного жилищного фонда, признанного таковым до 01.01.2017г., за счет средств бюджетов(капитальные вложения в объекты недвижимого имущества государственной (муниципальной) собственности)</v>
      </c>
      <c r="C103" s="20" t="s">
        <v>34</v>
      </c>
      <c r="D103" s="20" t="s">
        <v>149</v>
      </c>
      <c r="E103" s="20" t="s">
        <v>132</v>
      </c>
      <c r="F103" s="20" t="s">
        <v>129</v>
      </c>
      <c r="G103" s="130">
        <f>'приложение 4'!F116</f>
        <v>0</v>
      </c>
      <c r="H103" s="130">
        <f>'приложение 4'!G116</f>
        <v>0</v>
      </c>
      <c r="I103" s="130">
        <f>'приложение 4'!H116</f>
        <v>0</v>
      </c>
    </row>
    <row r="104" spans="1:9" s="87" customFormat="1" ht="99.75" customHeight="1" hidden="1">
      <c r="A104" s="86"/>
      <c r="B104" s="17" t="str">
        <f>'приложение 4'!A117</f>
        <v>Обеспечение мероприятий по софинансированию разницы в предоставляемых многодетным семьям по нормам предоставления жилых помещений и расселяемых площадях при переселении граждан из аварийного жилищного фонда, признанного таковым до 01.01.2017г., за счет средств бюджетов(капитальные вложения в объекты недвижимого имущества государственной (муниципальной) собственности)</v>
      </c>
      <c r="C104" s="20" t="s">
        <v>35</v>
      </c>
      <c r="D104" s="20" t="s">
        <v>149</v>
      </c>
      <c r="E104" s="20" t="s">
        <v>132</v>
      </c>
      <c r="F104" s="20" t="s">
        <v>129</v>
      </c>
      <c r="G104" s="130">
        <f>'приложение 4'!F117</f>
        <v>0</v>
      </c>
      <c r="H104" s="130">
        <f>'приложение 4'!G117</f>
        <v>0</v>
      </c>
      <c r="I104" s="130">
        <f>'приложение 4'!H117</f>
        <v>0</v>
      </c>
    </row>
    <row r="105" spans="1:9" s="2" customFormat="1" ht="49.5" customHeight="1">
      <c r="A105" s="58" t="s">
        <v>353</v>
      </c>
      <c r="B105" s="48" t="s">
        <v>293</v>
      </c>
      <c r="C105" s="49" t="s">
        <v>294</v>
      </c>
      <c r="D105" s="49"/>
      <c r="E105" s="49"/>
      <c r="F105" s="49"/>
      <c r="G105" s="129">
        <f>G106</f>
        <v>250</v>
      </c>
      <c r="H105" s="129">
        <f>H106</f>
        <v>250</v>
      </c>
      <c r="I105" s="129">
        <f>I106</f>
        <v>250</v>
      </c>
    </row>
    <row r="106" spans="1:9" s="1" customFormat="1" ht="57.75" customHeight="1">
      <c r="A106" s="58"/>
      <c r="B106" s="161" t="str">
        <f>'приложение 4'!A119</f>
        <v>Реализация муниципальных функций в сфере обеспечения проведения капитального ремонта общего имущества в многоквартирных домах (Закупка товаров, работ и услуг для обеспечения государственных (муниципальных) нужд)</v>
      </c>
      <c r="C106" s="20" t="s">
        <v>295</v>
      </c>
      <c r="D106" s="20" t="s">
        <v>148</v>
      </c>
      <c r="E106" s="20" t="s">
        <v>132</v>
      </c>
      <c r="F106" s="20" t="s">
        <v>129</v>
      </c>
      <c r="G106" s="130">
        <f>'приложение 4'!F119</f>
        <v>250</v>
      </c>
      <c r="H106" s="130">
        <f>'приложение 4'!G119</f>
        <v>250</v>
      </c>
      <c r="I106" s="130">
        <f>'приложение 4'!H119</f>
        <v>250</v>
      </c>
    </row>
    <row r="107" spans="1:9" s="2" customFormat="1" ht="35.25" customHeight="1">
      <c r="A107" s="58" t="s">
        <v>354</v>
      </c>
      <c r="B107" s="60" t="s">
        <v>296</v>
      </c>
      <c r="C107" s="49" t="s">
        <v>297</v>
      </c>
      <c r="D107" s="49"/>
      <c r="E107" s="49"/>
      <c r="F107" s="49"/>
      <c r="G107" s="129">
        <f>G108+G109</f>
        <v>1350.15</v>
      </c>
      <c r="H107" s="129">
        <f>H108+H109</f>
        <v>750</v>
      </c>
      <c r="I107" s="129">
        <f>I108+I109</f>
        <v>750</v>
      </c>
    </row>
    <row r="108" spans="1:9" s="1" customFormat="1" ht="48" customHeight="1">
      <c r="A108" s="58"/>
      <c r="B108" s="7" t="s">
        <v>372</v>
      </c>
      <c r="C108" s="20" t="s">
        <v>298</v>
      </c>
      <c r="D108" s="20" t="s">
        <v>148</v>
      </c>
      <c r="E108" s="20" t="s">
        <v>132</v>
      </c>
      <c r="F108" s="20" t="s">
        <v>134</v>
      </c>
      <c r="G108" s="130">
        <f>'приложение 4'!F140</f>
        <v>0</v>
      </c>
      <c r="H108" s="130">
        <f>'приложение 4'!G140</f>
        <v>0</v>
      </c>
      <c r="I108" s="130">
        <f>'приложение 4'!H140</f>
        <v>0</v>
      </c>
    </row>
    <row r="109" spans="1:9" s="1" customFormat="1" ht="48" customHeight="1">
      <c r="A109" s="58"/>
      <c r="B109" s="7" t="str">
        <f>'приложение 4'!A141</f>
        <v>Выполнение других расходных обязательств (Закупка товаров, работ и услуг для обеспечения государственных (муниципальных) нужд)</v>
      </c>
      <c r="C109" s="20" t="s">
        <v>101</v>
      </c>
      <c r="D109" s="20" t="s">
        <v>148</v>
      </c>
      <c r="E109" s="20" t="s">
        <v>132</v>
      </c>
      <c r="F109" s="20" t="s">
        <v>134</v>
      </c>
      <c r="G109" s="130">
        <f>'приложение 4'!F141</f>
        <v>1350.15</v>
      </c>
      <c r="H109" s="130">
        <f>'приложение 4'!G141</f>
        <v>750</v>
      </c>
      <c r="I109" s="130">
        <f>'приложение 4'!H141</f>
        <v>750</v>
      </c>
    </row>
    <row r="110" spans="1:9" s="2" customFormat="1" ht="60" customHeight="1">
      <c r="A110" s="58" t="s">
        <v>355</v>
      </c>
      <c r="B110" s="60" t="s">
        <v>309</v>
      </c>
      <c r="C110" s="49" t="s">
        <v>310</v>
      </c>
      <c r="D110" s="49"/>
      <c r="E110" s="49"/>
      <c r="F110" s="49"/>
      <c r="G110" s="129">
        <f>G111+G112+G113+G114+G115+G116+G117</f>
        <v>19121.7</v>
      </c>
      <c r="H110" s="129">
        <f>H111+H112+H113+H114+H115+H116+H117</f>
        <v>4839.8</v>
      </c>
      <c r="I110" s="129">
        <f>I111+I112+I113+I114+I115+I116+I117</f>
        <v>5470.8</v>
      </c>
    </row>
    <row r="111" spans="1:9" s="1" customFormat="1" ht="70.5" customHeight="1">
      <c r="A111" s="58"/>
      <c r="B111" s="7" t="s">
        <v>377</v>
      </c>
      <c r="C111" s="20" t="s">
        <v>311</v>
      </c>
      <c r="D111" s="20" t="s">
        <v>149</v>
      </c>
      <c r="E111" s="20" t="s">
        <v>132</v>
      </c>
      <c r="F111" s="20" t="s">
        <v>132</v>
      </c>
      <c r="G111" s="130">
        <f>'приложение 4'!F159</f>
        <v>233.09999999999997</v>
      </c>
      <c r="H111" s="130">
        <f>'приложение 4'!G159</f>
        <v>4839.8</v>
      </c>
      <c r="I111" s="130">
        <f>'приложение 4'!H159</f>
        <v>5470.8</v>
      </c>
    </row>
    <row r="112" spans="1:9" s="1" customFormat="1" ht="70.5" customHeight="1" hidden="1">
      <c r="A112" s="58"/>
      <c r="B112" s="7" t="str">
        <f>'приложение 4'!A160</f>
        <v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v>
      </c>
      <c r="C112" s="20" t="s">
        <v>576</v>
      </c>
      <c r="D112" s="20" t="s">
        <v>149</v>
      </c>
      <c r="E112" s="20" t="s">
        <v>132</v>
      </c>
      <c r="F112" s="20" t="s">
        <v>132</v>
      </c>
      <c r="G112" s="130">
        <f>'приложение 4'!F160</f>
        <v>0</v>
      </c>
      <c r="H112" s="130">
        <f>'приложение 4'!G160</f>
        <v>0</v>
      </c>
      <c r="I112" s="130">
        <f>'приложение 4'!H160</f>
        <v>0</v>
      </c>
    </row>
    <row r="113" spans="1:9" s="1" customFormat="1" ht="70.5" customHeight="1" hidden="1">
      <c r="A113" s="58"/>
      <c r="B113" s="7" t="str">
        <f>'приложение 4'!A161</f>
        <v>Иные межбюджетные трансферты на поощрение муниципальных образований Воронежской области за наращивание налогового (экономического) потенциала (закупка товаров, работ и услуг для обеспечения государственных (муниципальных) нужд)</v>
      </c>
      <c r="C113" s="20" t="s">
        <v>571</v>
      </c>
      <c r="D113" s="20" t="s">
        <v>149</v>
      </c>
      <c r="E113" s="20" t="s">
        <v>132</v>
      </c>
      <c r="F113" s="20" t="s">
        <v>132</v>
      </c>
      <c r="G113" s="130">
        <f>'приложение 4'!F161</f>
        <v>0</v>
      </c>
      <c r="H113" s="130">
        <f>'приложение 4'!G161</f>
        <v>0</v>
      </c>
      <c r="I113" s="130">
        <f>'приложение 4'!H161</f>
        <v>0</v>
      </c>
    </row>
    <row r="114" spans="1:9" s="1" customFormat="1" ht="70.5" customHeight="1" hidden="1">
      <c r="A114" s="58"/>
      <c r="B114" s="7" t="str">
        <f>'приложение 4'!A162</f>
        <v>Иные межбюджетные трансферты на поощрение муниципальных образований Воронежской области за достижение наилучших значений региональных показателей эффективности развития муниципальных образований Воронежской области</v>
      </c>
      <c r="C114" s="20" t="s">
        <v>89</v>
      </c>
      <c r="D114" s="20" t="s">
        <v>149</v>
      </c>
      <c r="E114" s="20" t="s">
        <v>132</v>
      </c>
      <c r="F114" s="20" t="s">
        <v>132</v>
      </c>
      <c r="G114" s="130">
        <f>'приложение 4'!F162</f>
        <v>0</v>
      </c>
      <c r="H114" s="130">
        <f>'приложение 4'!G162</f>
        <v>0</v>
      </c>
      <c r="I114" s="130">
        <f>'приложение 4'!H162</f>
        <v>0</v>
      </c>
    </row>
    <row r="115" spans="1:9" s="1" customFormat="1" ht="70.5" customHeight="1" hidden="1">
      <c r="A115" s="58"/>
      <c r="B115" s="7" t="str">
        <f>'приложение 4'!A163</f>
        <v>Обеспечение комплексного развития сельских территорий (Закупка товаров, работ и услуг для обеспечения государственных (муниципальных) нужд)</v>
      </c>
      <c r="C115" s="20" t="s">
        <v>77</v>
      </c>
      <c r="D115" s="20" t="s">
        <v>149</v>
      </c>
      <c r="E115" s="20" t="s">
        <v>132</v>
      </c>
      <c r="F115" s="20" t="s">
        <v>132</v>
      </c>
      <c r="G115" s="130">
        <f>'приложение 4'!F163</f>
        <v>0</v>
      </c>
      <c r="H115" s="130">
        <f>'приложение 4'!G163</f>
        <v>0</v>
      </c>
      <c r="I115" s="130">
        <f>'приложение 4'!H163</f>
        <v>0</v>
      </c>
    </row>
    <row r="116" spans="1:9" s="1" customFormat="1" ht="70.5" customHeight="1" hidden="1">
      <c r="A116" s="58"/>
      <c r="B116" s="7" t="str">
        <f>'приложение 4'!A164</f>
        <v>Обеспечение комплексного развития сельских территорий (капитальные вложения в объекты недвижимого имущества государственной (муниципальной) собственности)</v>
      </c>
      <c r="C116" s="20" t="s">
        <v>77</v>
      </c>
      <c r="D116" s="20" t="s">
        <v>138</v>
      </c>
      <c r="E116" s="20" t="s">
        <v>132</v>
      </c>
      <c r="F116" s="20" t="s">
        <v>132</v>
      </c>
      <c r="G116" s="130">
        <f>'приложение 4'!F164</f>
        <v>0</v>
      </c>
      <c r="H116" s="130">
        <f>'приложение 4'!G164</f>
        <v>0</v>
      </c>
      <c r="I116" s="130">
        <f>'приложение 4'!H164</f>
        <v>0</v>
      </c>
    </row>
    <row r="117" spans="1:9" s="1" customFormat="1" ht="77.25" customHeight="1">
      <c r="A117" s="58"/>
      <c r="B117" s="7" t="str">
        <f>'приложение 4'!A165</f>
        <v>Создание объектов социального и производственного комплексов в т.ч.объектов общегражданского назначения, жилья, инфраструктуры (капитальные вложения в объекты недвижимого имущества государственной (муниципальной) собственности)</v>
      </c>
      <c r="C117" s="20" t="s">
        <v>544</v>
      </c>
      <c r="D117" s="20" t="s">
        <v>149</v>
      </c>
      <c r="E117" s="20" t="s">
        <v>132</v>
      </c>
      <c r="F117" s="20" t="s">
        <v>132</v>
      </c>
      <c r="G117" s="130">
        <f>'приложение 4'!F165</f>
        <v>18888.600000000002</v>
      </c>
      <c r="H117" s="130">
        <f>'приложение 4'!G168</f>
        <v>0</v>
      </c>
      <c r="I117" s="130">
        <f>'приложение 4'!H168</f>
        <v>0</v>
      </c>
    </row>
    <row r="118" spans="1:9" s="2" customFormat="1" ht="42.75" customHeight="1">
      <c r="A118" s="58" t="s">
        <v>514</v>
      </c>
      <c r="B118" s="60" t="str">
        <f>'приложение 4'!A166</f>
        <v>Основное мероприятие "Формирование современной городской среды"</v>
      </c>
      <c r="C118" s="49" t="s">
        <v>505</v>
      </c>
      <c r="D118" s="49"/>
      <c r="E118" s="49"/>
      <c r="F118" s="49"/>
      <c r="G118" s="129">
        <f>+G120+G121+G122+G119</f>
        <v>31264.980000000003</v>
      </c>
      <c r="H118" s="129">
        <f>H120+H121+H122</f>
        <v>0</v>
      </c>
      <c r="I118" s="129">
        <f>I120+I121+I122</f>
        <v>0</v>
      </c>
    </row>
    <row r="119" spans="1:9" s="87" customFormat="1" ht="49.5" customHeight="1">
      <c r="A119" s="86"/>
      <c r="B119" s="7" t="str">
        <f>'приложение 4'!A130</f>
        <v>Приобретение коммунальной специализированной техники (закупка товаров, работ и услуг для обеспечения государственных (муниципальных) нужд)</v>
      </c>
      <c r="C119" s="20" t="s">
        <v>507</v>
      </c>
      <c r="D119" s="20" t="s">
        <v>148</v>
      </c>
      <c r="E119" s="20" t="s">
        <v>132</v>
      </c>
      <c r="F119" s="20" t="s">
        <v>133</v>
      </c>
      <c r="G119" s="130">
        <f>'приложение 4'!F130</f>
        <v>23956.24</v>
      </c>
      <c r="H119" s="130">
        <f>'приложение 4'!G127</f>
        <v>0</v>
      </c>
      <c r="I119" s="130">
        <f>'приложение 4'!H127</f>
        <v>0</v>
      </c>
    </row>
    <row r="120" spans="1:9" s="87" customFormat="1" ht="66.75" customHeight="1">
      <c r="A120" s="86"/>
      <c r="B120" s="7" t="str">
        <f>'приложение 4'!A143</f>
        <v>Субсидии бюджетным муниципальным образованиям на обустройство и восстановление воинских захоронений на территории Воронежской области.</v>
      </c>
      <c r="C120" s="20" t="s">
        <v>580</v>
      </c>
      <c r="D120" s="20" t="s">
        <v>148</v>
      </c>
      <c r="E120" s="20" t="s">
        <v>132</v>
      </c>
      <c r="F120" s="20" t="s">
        <v>134</v>
      </c>
      <c r="G120" s="130">
        <f>'приложение 4'!F143</f>
        <v>0</v>
      </c>
      <c r="H120" s="130">
        <f>'приложение 4'!G143</f>
        <v>0</v>
      </c>
      <c r="I120" s="130">
        <f>'приложение 4'!H143</f>
        <v>0</v>
      </c>
    </row>
    <row r="121" spans="1:9" s="87" customFormat="1" ht="81.75" customHeight="1" hidden="1">
      <c r="A121" s="86"/>
      <c r="B121" s="7" t="str">
        <f>'приложение 4'!A174</f>
        <v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(Закупка товаров, работ и услуг для обеспечения государственных (муниципальных) нужд</v>
      </c>
      <c r="C121" s="20" t="s">
        <v>582</v>
      </c>
      <c r="D121" s="20" t="s">
        <v>148</v>
      </c>
      <c r="E121" s="20" t="s">
        <v>132</v>
      </c>
      <c r="F121" s="20" t="s">
        <v>132</v>
      </c>
      <c r="G121" s="130">
        <f>'приложение 4'!F174</f>
        <v>0</v>
      </c>
      <c r="H121" s="130">
        <f>'приложение 4'!G174</f>
        <v>0</v>
      </c>
      <c r="I121" s="130">
        <f>'приложение 4'!H174</f>
        <v>0</v>
      </c>
    </row>
    <row r="122" spans="1:9" s="87" customFormat="1" ht="81.75" customHeight="1">
      <c r="A122" s="86"/>
      <c r="B122" s="7" t="str">
        <f>'приложение 4'!A167</f>
        <v>Обеспечение комплексного развития сельских территорий (капитальные вложения в объекты недвижимого имущества государственной (муниципальной) собственности)</v>
      </c>
      <c r="C122" s="20" t="s">
        <v>588</v>
      </c>
      <c r="D122" s="20" t="s">
        <v>148</v>
      </c>
      <c r="E122" s="20" t="s">
        <v>132</v>
      </c>
      <c r="F122" s="20" t="s">
        <v>132</v>
      </c>
      <c r="G122" s="130">
        <f>'приложение 4'!F167</f>
        <v>7308.74</v>
      </c>
      <c r="H122" s="130">
        <f>'приложение 4'!G167</f>
        <v>0</v>
      </c>
      <c r="I122" s="130">
        <f>'приложение 4'!H167</f>
        <v>0</v>
      </c>
    </row>
    <row r="123" spans="1:9" s="2" customFormat="1" ht="49.5" customHeight="1">
      <c r="A123" s="58" t="s">
        <v>25</v>
      </c>
      <c r="B123" s="60" t="s">
        <v>21</v>
      </c>
      <c r="C123" s="49" t="s">
        <v>22</v>
      </c>
      <c r="D123" s="49"/>
      <c r="E123" s="49"/>
      <c r="F123" s="49"/>
      <c r="G123" s="129">
        <f>G124+G125+G126+G127+G130+G129+G128</f>
        <v>71119.917</v>
      </c>
      <c r="H123" s="129">
        <f>H124+H126+H127+H130</f>
        <v>15300</v>
      </c>
      <c r="I123" s="129">
        <f>I124+I126+I127+I130</f>
        <v>15300</v>
      </c>
    </row>
    <row r="124" spans="1:9" s="87" customFormat="1" ht="49.5" customHeight="1">
      <c r="A124" s="86"/>
      <c r="B124" s="7" t="str">
        <f>'приложение 3'!A147</f>
        <v>Реализация программ формирования современной городской среды (закупка товаров, работ и услуг для обеспечения государственных (муниципальных) нужд)</v>
      </c>
      <c r="C124" s="20" t="s">
        <v>20</v>
      </c>
      <c r="D124" s="20" t="s">
        <v>148</v>
      </c>
      <c r="E124" s="20" t="s">
        <v>132</v>
      </c>
      <c r="F124" s="20" t="s">
        <v>134</v>
      </c>
      <c r="G124" s="130">
        <f>'приложение 4'!F146</f>
        <v>8183.969999999999</v>
      </c>
      <c r="H124" s="130">
        <f>'приложение 4'!G146</f>
        <v>15300</v>
      </c>
      <c r="I124" s="130">
        <f>'приложение 4'!H146</f>
        <v>15300</v>
      </c>
    </row>
    <row r="125" spans="1:9" s="87" customFormat="1" ht="72" customHeight="1">
      <c r="A125" s="86"/>
      <c r="B125" s="7" t="str">
        <f>'приложение 4'!A147</f>
        <v>Реализация программ формирования современной городской среды (в целях достижения значений дополнительного результата) (Закупка товаров, работ и услуг для обеспечения государственных (муниципальных) нужд)</v>
      </c>
      <c r="C125" s="20" t="s">
        <v>578</v>
      </c>
      <c r="D125" s="20" t="s">
        <v>148</v>
      </c>
      <c r="E125" s="20" t="s">
        <v>132</v>
      </c>
      <c r="F125" s="20" t="s">
        <v>134</v>
      </c>
      <c r="G125" s="130">
        <f>'приложение 4'!F147</f>
        <v>31532.8</v>
      </c>
      <c r="H125" s="130">
        <f>'приложение 4'!G147</f>
        <v>0</v>
      </c>
      <c r="I125" s="130">
        <f>'приложение 4'!H147</f>
        <v>0</v>
      </c>
    </row>
    <row r="126" spans="1:9" s="87" customFormat="1" ht="73.5" customHeight="1">
      <c r="A126" s="86"/>
      <c r="B126" s="162" t="str">
        <f>B127</f>
        <v>Реализация проектов создания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госуд-х (муниципальных) нужд)</v>
      </c>
      <c r="C126" s="20" t="s">
        <v>564</v>
      </c>
      <c r="D126" s="20" t="s">
        <v>148</v>
      </c>
      <c r="E126" s="20" t="s">
        <v>132</v>
      </c>
      <c r="F126" s="20" t="s">
        <v>132</v>
      </c>
      <c r="G126" s="130">
        <f>'приложение 4'!F169</f>
        <v>0</v>
      </c>
      <c r="H126" s="130">
        <f>'приложение 4'!G169</f>
        <v>0</v>
      </c>
      <c r="I126" s="130">
        <f>'приложение 4'!H169</f>
        <v>0</v>
      </c>
    </row>
    <row r="127" spans="1:9" s="87" customFormat="1" ht="75" customHeight="1">
      <c r="A127" s="86"/>
      <c r="B127" s="162" t="str">
        <f>'приложение 4'!A170</f>
        <v>Реализация проектов создания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госуд-х (муниципальных) нужд)</v>
      </c>
      <c r="C127" s="20" t="s">
        <v>563</v>
      </c>
      <c r="D127" s="20" t="s">
        <v>148</v>
      </c>
      <c r="E127" s="20" t="s">
        <v>132</v>
      </c>
      <c r="F127" s="20" t="s">
        <v>132</v>
      </c>
      <c r="G127" s="130">
        <f>'приложение 4'!F170</f>
        <v>2212.1</v>
      </c>
      <c r="H127" s="130">
        <f>'приложение 4'!G170</f>
        <v>0</v>
      </c>
      <c r="I127" s="130">
        <f>'приложение 4'!H170</f>
        <v>0</v>
      </c>
    </row>
    <row r="128" spans="1:9" s="87" customFormat="1" ht="75" customHeight="1">
      <c r="A128" s="86"/>
      <c r="B128" s="162" t="str">
        <f>'приложение 4'!A171</f>
        <v>Реализация программ формирования современной городской среды (капитальные вложения в объекты недвижимого имущества государственной (муниципальной) собственности)</v>
      </c>
      <c r="C128" s="20" t="s">
        <v>20</v>
      </c>
      <c r="D128" s="20" t="s">
        <v>148</v>
      </c>
      <c r="E128" s="20" t="s">
        <v>132</v>
      </c>
      <c r="F128" s="20" t="s">
        <v>132</v>
      </c>
      <c r="G128" s="130">
        <f>'приложение 4'!F171</f>
        <v>0.1000000000003638</v>
      </c>
      <c r="H128" s="130">
        <f>'приложение 4'!G171</f>
        <v>0</v>
      </c>
      <c r="I128" s="130">
        <f>'приложение 4'!H171</f>
        <v>0</v>
      </c>
    </row>
    <row r="129" spans="1:9" s="87" customFormat="1" ht="75" customHeight="1">
      <c r="A129" s="86"/>
      <c r="B129" s="162" t="str">
        <f>'приложение 4'!A172</f>
        <v>Реализация программ формирования современной городской среды (в целях достижения значений дополнительного результата) (капитальные вложения в объекты недвижимого имущества государственной (муниципальной) собственности)</v>
      </c>
      <c r="C129" s="20" t="s">
        <v>578</v>
      </c>
      <c r="D129" s="20" t="s">
        <v>148</v>
      </c>
      <c r="E129" s="20" t="s">
        <v>132</v>
      </c>
      <c r="F129" s="20" t="s">
        <v>132</v>
      </c>
      <c r="G129" s="130">
        <f>'приложение 4'!F172</f>
        <v>29169</v>
      </c>
      <c r="H129" s="130">
        <f>'приложение 4'!G172</f>
        <v>0</v>
      </c>
      <c r="I129" s="130">
        <f>'приложение 4'!H172</f>
        <v>0</v>
      </c>
    </row>
    <row r="130" spans="1:9" s="87" customFormat="1" ht="92.25" customHeight="1">
      <c r="A130" s="86"/>
      <c r="B130" s="7" t="str">
        <f>'приложение 4'!A173</f>
        <v>Расходы по реализации мероприятий по повышению уровня информирования граждан о проведении голосования по отбору общественных территорий, подлежащих благоустройству в рамках реализации муниципальных программ формирования современной городской среды (закупка товаров, работ и услуг для обеспечения госуд-х (муниципальных) нужд)</v>
      </c>
      <c r="C130" s="20" t="s">
        <v>565</v>
      </c>
      <c r="D130" s="20" t="s">
        <v>148</v>
      </c>
      <c r="E130" s="20" t="s">
        <v>132</v>
      </c>
      <c r="F130" s="20" t="s">
        <v>132</v>
      </c>
      <c r="G130" s="130">
        <f>'приложение 4'!F173</f>
        <v>21.947</v>
      </c>
      <c r="H130" s="130">
        <f>'приложение 4'!G173</f>
        <v>0</v>
      </c>
      <c r="I130" s="130">
        <f>'приложение 4'!H173</f>
        <v>0</v>
      </c>
    </row>
    <row r="131" spans="1:9" s="2" customFormat="1" ht="33.75" customHeight="1">
      <c r="A131" s="58" t="s">
        <v>356</v>
      </c>
      <c r="B131" s="60" t="s">
        <v>300</v>
      </c>
      <c r="C131" s="49" t="s">
        <v>301</v>
      </c>
      <c r="D131" s="49"/>
      <c r="E131" s="49"/>
      <c r="F131" s="49"/>
      <c r="G131" s="129">
        <f>G132</f>
        <v>15898.44</v>
      </c>
      <c r="H131" s="129">
        <f>H132</f>
        <v>5425.3</v>
      </c>
      <c r="I131" s="129">
        <f>I132</f>
        <v>5530.8</v>
      </c>
    </row>
    <row r="132" spans="1:9" s="2" customFormat="1" ht="48" customHeight="1">
      <c r="A132" s="58" t="s">
        <v>357</v>
      </c>
      <c r="B132" s="60" t="s">
        <v>299</v>
      </c>
      <c r="C132" s="49" t="s">
        <v>303</v>
      </c>
      <c r="D132" s="49"/>
      <c r="E132" s="49"/>
      <c r="F132" s="49"/>
      <c r="G132" s="129">
        <f>G134+G135+G133</f>
        <v>15898.44</v>
      </c>
      <c r="H132" s="129">
        <f>H134+H135</f>
        <v>5425.3</v>
      </c>
      <c r="I132" s="129">
        <f>I134+I135</f>
        <v>5530.8</v>
      </c>
    </row>
    <row r="133" spans="1:9" s="2" customFormat="1" ht="98.25" customHeight="1">
      <c r="A133" s="86"/>
      <c r="B133" s="7" t="str">
        <f>'приложение 4'!A133</f>
        <v>Субсидии бюджетам муниципальных образований на софинансирование расходных обязательств, возникающих при выполнении полномочий органов местного самоуправления по вопросам местного значения в сфере модернизации уличного освещения (закупка товаров, работ и услуг для обеспечения государственных (муниципальных) нужд) </v>
      </c>
      <c r="C133" s="20" t="s">
        <v>303</v>
      </c>
      <c r="D133" s="20" t="s">
        <v>148</v>
      </c>
      <c r="E133" s="20" t="s">
        <v>132</v>
      </c>
      <c r="F133" s="20" t="s">
        <v>133</v>
      </c>
      <c r="G133" s="130">
        <f>'приложение 4'!F133</f>
        <v>7980.9400000000005</v>
      </c>
      <c r="H133" s="130">
        <f>'приложение 4'!G133</f>
        <v>0</v>
      </c>
      <c r="I133" s="130">
        <f>'приложение 4'!H133</f>
        <v>0</v>
      </c>
    </row>
    <row r="134" spans="1:9" s="2" customFormat="1" ht="42" customHeight="1">
      <c r="A134" s="58"/>
      <c r="B134" s="7" t="str">
        <f>'приложение 4'!A150</f>
        <v>Расходы на уличное освещение (закупка товаров, работ и услуг для обеспечения государственных (муниципальных) нужд) </v>
      </c>
      <c r="C134" s="20" t="s">
        <v>40</v>
      </c>
      <c r="D134" s="20" t="s">
        <v>148</v>
      </c>
      <c r="E134" s="20" t="s">
        <v>132</v>
      </c>
      <c r="F134" s="20" t="s">
        <v>134</v>
      </c>
      <c r="G134" s="130">
        <f>'приложение 4'!F150</f>
        <v>2500</v>
      </c>
      <c r="H134" s="130">
        <f>'приложение 4'!G150</f>
        <v>0</v>
      </c>
      <c r="I134" s="130">
        <f>'приложение 4'!H150</f>
        <v>0</v>
      </c>
    </row>
    <row r="135" spans="1:9" s="1" customFormat="1" ht="48" customHeight="1">
      <c r="A135" s="58"/>
      <c r="B135" s="7" t="s">
        <v>378</v>
      </c>
      <c r="C135" s="20" t="s">
        <v>302</v>
      </c>
      <c r="D135" s="20" t="s">
        <v>148</v>
      </c>
      <c r="E135" s="20" t="s">
        <v>132</v>
      </c>
      <c r="F135" s="20" t="s">
        <v>134</v>
      </c>
      <c r="G135" s="130">
        <f>'приложение 4'!F151</f>
        <v>5417.5</v>
      </c>
      <c r="H135" s="130">
        <f>'приложение 4'!G151</f>
        <v>5425.3</v>
      </c>
      <c r="I135" s="130">
        <f>'приложение 4'!H151</f>
        <v>5530.8</v>
      </c>
    </row>
    <row r="136" spans="1:9" s="2" customFormat="1" ht="32.25" customHeight="1">
      <c r="A136" s="58" t="s">
        <v>358</v>
      </c>
      <c r="B136" s="60" t="s">
        <v>304</v>
      </c>
      <c r="C136" s="49" t="s">
        <v>305</v>
      </c>
      <c r="D136" s="49"/>
      <c r="E136" s="49"/>
      <c r="F136" s="49"/>
      <c r="G136" s="129">
        <f aca="true" t="shared" si="0" ref="G136:I137">G137</f>
        <v>36610</v>
      </c>
      <c r="H136" s="129">
        <f t="shared" si="0"/>
        <v>17610</v>
      </c>
      <c r="I136" s="129">
        <f t="shared" si="0"/>
        <v>17610</v>
      </c>
    </row>
    <row r="137" spans="1:9" s="2" customFormat="1" ht="77.25" customHeight="1">
      <c r="A137" s="58" t="s">
        <v>359</v>
      </c>
      <c r="B137" s="60" t="s">
        <v>254</v>
      </c>
      <c r="C137" s="49" t="s">
        <v>306</v>
      </c>
      <c r="D137" s="49"/>
      <c r="E137" s="49"/>
      <c r="F137" s="49"/>
      <c r="G137" s="129">
        <f t="shared" si="0"/>
        <v>36610</v>
      </c>
      <c r="H137" s="129">
        <f t="shared" si="0"/>
        <v>17610</v>
      </c>
      <c r="I137" s="129">
        <f t="shared" si="0"/>
        <v>17610</v>
      </c>
    </row>
    <row r="138" spans="1:9" s="1" customFormat="1" ht="30.75" customHeight="1">
      <c r="A138" s="58"/>
      <c r="B138" s="7" t="s">
        <v>307</v>
      </c>
      <c r="C138" s="20" t="s">
        <v>308</v>
      </c>
      <c r="D138" s="20" t="s">
        <v>151</v>
      </c>
      <c r="E138" s="20" t="s">
        <v>132</v>
      </c>
      <c r="F138" s="20" t="s">
        <v>134</v>
      </c>
      <c r="G138" s="130">
        <f>'приложение 4'!F154</f>
        <v>36610</v>
      </c>
      <c r="H138" s="130">
        <f>'приложение 4'!G154</f>
        <v>17610</v>
      </c>
      <c r="I138" s="130">
        <f>'приложение 4'!H154</f>
        <v>17610</v>
      </c>
    </row>
  </sheetData>
  <sheetProtection/>
  <autoFilter ref="A13:I138"/>
  <mergeCells count="2">
    <mergeCell ref="A9:I9"/>
    <mergeCell ref="A10:I10"/>
  </mergeCells>
  <printOptions/>
  <pageMargins left="0.5905511811023623" right="0.15748031496062992" top="0.1968503937007874" bottom="0.1968503937007874" header="0.5118110236220472" footer="0.5118110236220472"/>
  <pageSetup horizontalDpi="600" verticalDpi="600" orientation="portrait" paperSize="9" scale="51" r:id="rId1"/>
  <rowBreaks count="3" manualBreakCount="3">
    <brk id="44" max="8" man="1"/>
    <brk id="83" max="8" man="1"/>
    <brk id="12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Снежана</dc:creator>
  <cp:keywords/>
  <dc:description/>
  <cp:lastModifiedBy>User</cp:lastModifiedBy>
  <cp:lastPrinted>2022-09-15T13:33:55Z</cp:lastPrinted>
  <dcterms:created xsi:type="dcterms:W3CDTF">2008-11-17T10:13:17Z</dcterms:created>
  <dcterms:modified xsi:type="dcterms:W3CDTF">2022-09-16T05:35:08Z</dcterms:modified>
  <cp:category/>
  <cp:version/>
  <cp:contentType/>
  <cp:contentStatus/>
</cp:coreProperties>
</file>